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bookViews>
    <workbookView xWindow="0" yWindow="0" windowWidth="12510" windowHeight="8970" tabRatio="821"/>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 name="Sheet1" sheetId="19" r:id="rId7"/>
  </sheets>
  <externalReferences>
    <externalReference r:id="rId8"/>
  </externalReferences>
  <definedNames>
    <definedName name="_Hlk14952534" localSheetId="2">'Nevojat kapitale'!$C$20</definedName>
  </definedNames>
  <calcPr calcId="144525"/>
</workbook>
</file>

<file path=xl/calcChain.xml><?xml version="1.0" encoding="utf-8"?>
<calcChain xmlns="http://schemas.openxmlformats.org/spreadsheetml/2006/main">
  <c r="AE44" i="2" l="1"/>
  <c r="AE43" i="2"/>
  <c r="AE42" i="2"/>
  <c r="AE41" i="2"/>
  <c r="AE40" i="2"/>
  <c r="AE10" i="2"/>
  <c r="AE11" i="2"/>
  <c r="AE13" i="2"/>
  <c r="AE17" i="2"/>
  <c r="AE24" i="2"/>
  <c r="AE25" i="2"/>
  <c r="AE20" i="2"/>
  <c r="AE21" i="2"/>
  <c r="AE22" i="2"/>
  <c r="AE23" i="2"/>
  <c r="AE18" i="2"/>
  <c r="AE15" i="2"/>
  <c r="AE16" i="2"/>
  <c r="AE14" i="2"/>
  <c r="AE12" i="2"/>
  <c r="AE36" i="2"/>
  <c r="AE35" i="2"/>
  <c r="AE34" i="2"/>
  <c r="AE33" i="2"/>
  <c r="AE32" i="2"/>
  <c r="AE31" i="2"/>
  <c r="AE30" i="2"/>
  <c r="AE29" i="2"/>
  <c r="AE265" i="2" l="1"/>
  <c r="AE266" i="2"/>
  <c r="AE267" i="2"/>
  <c r="AE268" i="2"/>
  <c r="AE264" i="2"/>
  <c r="AE258" i="2"/>
  <c r="AE259" i="2"/>
  <c r="AE260" i="2"/>
  <c r="AE249" i="2"/>
  <c r="AE250" i="2"/>
  <c r="AE251" i="2"/>
  <c r="AE252" i="2"/>
  <c r="AE253" i="2"/>
  <c r="AE248" i="2"/>
  <c r="AE238" i="2"/>
  <c r="AE237" i="2"/>
  <c r="AE233" i="2"/>
  <c r="AE232" i="2"/>
  <c r="AE231" i="2"/>
  <c r="AE230" i="2"/>
  <c r="AE206" i="2"/>
  <c r="AE208" i="2"/>
  <c r="AE209" i="2"/>
  <c r="AE210" i="2"/>
  <c r="AE207" i="2"/>
  <c r="AE205" i="2"/>
  <c r="AE204" i="2"/>
  <c r="AE203" i="2"/>
  <c r="AE202" i="2"/>
  <c r="AE190" i="2"/>
  <c r="AE191" i="2"/>
  <c r="AE192" i="2"/>
  <c r="AE180" i="2"/>
  <c r="AE181" i="2"/>
  <c r="AE182" i="2"/>
  <c r="AE183" i="2"/>
  <c r="AE184" i="2"/>
  <c r="AE185" i="2"/>
  <c r="AE179" i="2"/>
  <c r="AE152" i="2"/>
  <c r="AE153" i="2"/>
  <c r="AE154" i="2"/>
  <c r="AE155" i="2"/>
  <c r="AE156" i="2"/>
  <c r="AE151" i="2"/>
  <c r="AE146" i="2"/>
  <c r="AE147" i="2"/>
  <c r="AE140" i="2"/>
  <c r="AE141" i="2"/>
  <c r="AE142" i="2"/>
  <c r="AE143" i="2"/>
  <c r="AE144" i="2"/>
  <c r="AE145" i="2"/>
  <c r="AE139" i="2"/>
  <c r="AE127" i="2"/>
  <c r="AE131" i="2"/>
  <c r="AE133" i="2"/>
  <c r="AE134" i="2"/>
  <c r="AE135" i="2"/>
  <c r="AE132" i="2"/>
  <c r="AE129" i="2"/>
  <c r="AE130" i="2"/>
  <c r="AE128" i="2"/>
  <c r="AE126" i="2"/>
  <c r="AE115" i="2"/>
  <c r="AE116" i="2"/>
  <c r="AE114" i="2"/>
  <c r="AE110" i="2"/>
  <c r="AE107" i="2"/>
  <c r="AE108" i="2"/>
  <c r="AE109" i="2"/>
  <c r="AE106" i="2"/>
  <c r="AE100" i="2"/>
  <c r="AE101" i="2"/>
  <c r="AE102" i="2"/>
  <c r="AE99" i="2"/>
  <c r="AE90" i="2"/>
  <c r="AE93" i="2"/>
  <c r="AE95" i="2"/>
  <c r="AE94" i="2"/>
  <c r="AE92" i="2"/>
  <c r="AE91" i="2"/>
  <c r="AE86" i="2"/>
  <c r="AE87" i="2"/>
  <c r="AE88" i="2"/>
  <c r="AE89" i="2"/>
  <c r="AE85" i="2"/>
  <c r="AE74" i="2"/>
  <c r="AE75" i="2"/>
  <c r="AE68" i="2"/>
  <c r="AE69" i="2"/>
  <c r="AE70" i="2"/>
  <c r="AE71" i="2"/>
  <c r="AE72" i="2"/>
  <c r="AE73" i="2"/>
  <c r="AE67" i="2"/>
  <c r="AE54" i="2"/>
  <c r="AE56" i="2"/>
  <c r="AE60" i="2"/>
  <c r="AE61" i="2"/>
  <c r="AE62" i="2"/>
  <c r="AE63" i="2"/>
  <c r="AE59" i="2"/>
  <c r="AE57" i="2"/>
  <c r="AE55" i="2"/>
  <c r="K210" i="2"/>
  <c r="K209" i="2"/>
  <c r="K208" i="2"/>
  <c r="K207" i="2"/>
  <c r="K206" i="2"/>
  <c r="K205" i="2"/>
  <c r="K204" i="2"/>
  <c r="K203" i="2"/>
  <c r="K202" i="2"/>
  <c r="J202" i="2"/>
  <c r="AG211" i="2" l="1"/>
  <c r="AG234" i="2"/>
  <c r="AG136" i="2"/>
  <c r="AE157" i="2"/>
  <c r="AC283" i="2"/>
  <c r="AB283" i="2"/>
  <c r="AC282" i="2"/>
  <c r="AB282" i="2"/>
  <c r="AC281" i="2"/>
  <c r="AB281" i="2"/>
  <c r="AC280" i="2"/>
  <c r="AB280" i="2"/>
  <c r="AF281" i="2"/>
  <c r="AH281" i="2" s="1"/>
  <c r="AF282" i="2"/>
  <c r="AF283" i="2"/>
  <c r="AH283" i="2" s="1"/>
  <c r="AE281" i="2"/>
  <c r="AE282" i="2"/>
  <c r="AH282" i="2" s="1"/>
  <c r="AE283" i="2"/>
  <c r="AF280" i="2"/>
  <c r="AE280" i="2"/>
  <c r="AH280" i="2" s="1"/>
  <c r="AI283" i="2"/>
  <c r="AK283" i="2" s="1"/>
  <c r="AI282" i="2"/>
  <c r="AI281" i="2"/>
  <c r="AK281" i="2" s="1"/>
  <c r="AJ281" i="2"/>
  <c r="AJ282" i="2"/>
  <c r="AJ283" i="2"/>
  <c r="AJ280" i="2"/>
  <c r="AI280" i="2"/>
  <c r="W283" i="2"/>
  <c r="W282" i="2"/>
  <c r="W281" i="2"/>
  <c r="W280" i="2"/>
  <c r="S283" i="2"/>
  <c r="S282" i="2"/>
  <c r="S281" i="2"/>
  <c r="T283" i="2"/>
  <c r="T282" i="2"/>
  <c r="T281" i="2"/>
  <c r="T280" i="2"/>
  <c r="S280" i="2"/>
  <c r="Q283" i="2"/>
  <c r="Q282" i="2"/>
  <c r="Q281" i="2"/>
  <c r="Q280" i="2"/>
  <c r="P283" i="2"/>
  <c r="P282" i="2"/>
  <c r="P281" i="2"/>
  <c r="P280" i="2"/>
  <c r="M283" i="2"/>
  <c r="M282" i="2"/>
  <c r="M281" i="2"/>
  <c r="N283" i="2"/>
  <c r="N282" i="2"/>
  <c r="N281" i="2"/>
  <c r="N280" i="2"/>
  <c r="M280" i="2"/>
  <c r="AI276" i="2"/>
  <c r="AI275" i="2"/>
  <c r="AI274" i="2"/>
  <c r="AI273" i="2"/>
  <c r="AI272" i="2"/>
  <c r="AJ275" i="2"/>
  <c r="AJ276" i="2"/>
  <c r="AE273" i="2"/>
  <c r="AE274" i="2"/>
  <c r="AE275" i="2"/>
  <c r="AE276" i="2"/>
  <c r="AH276" i="2" s="1"/>
  <c r="AE272" i="2"/>
  <c r="AF275" i="2"/>
  <c r="AF276" i="2"/>
  <c r="AB276" i="2"/>
  <c r="AD276" i="2" s="1"/>
  <c r="AB275" i="2"/>
  <c r="AB274" i="2"/>
  <c r="AD274" i="2" s="1"/>
  <c r="AB273" i="2"/>
  <c r="AC273" i="2"/>
  <c r="AC274" i="2"/>
  <c r="AC275" i="2"/>
  <c r="AC276" i="2"/>
  <c r="AC272" i="2"/>
  <c r="AB272" i="2"/>
  <c r="W276" i="2"/>
  <c r="W275" i="2"/>
  <c r="W274" i="2"/>
  <c r="W273" i="2"/>
  <c r="W272" i="2"/>
  <c r="S276" i="2"/>
  <c r="S275" i="2"/>
  <c r="S274" i="2"/>
  <c r="S273" i="2"/>
  <c r="T276" i="2"/>
  <c r="T275" i="2"/>
  <c r="T274" i="2"/>
  <c r="U274" i="2" s="1"/>
  <c r="T273" i="2"/>
  <c r="T272" i="2"/>
  <c r="S272" i="2"/>
  <c r="P276" i="2"/>
  <c r="P275" i="2"/>
  <c r="P274" i="2"/>
  <c r="P273" i="2"/>
  <c r="Q276" i="2"/>
  <c r="Q275" i="2"/>
  <c r="Q274" i="2"/>
  <c r="Q273" i="2"/>
  <c r="Q272" i="2"/>
  <c r="P272" i="2"/>
  <c r="M276" i="2"/>
  <c r="M275" i="2"/>
  <c r="M274" i="2"/>
  <c r="M273" i="2"/>
  <c r="N276" i="2"/>
  <c r="N275" i="2"/>
  <c r="N274" i="2"/>
  <c r="N273" i="2"/>
  <c r="N272" i="2"/>
  <c r="M272" i="2"/>
  <c r="W268" i="2"/>
  <c r="W267" i="2"/>
  <c r="W266" i="2"/>
  <c r="W265" i="2"/>
  <c r="W264" i="2"/>
  <c r="AI260" i="2"/>
  <c r="AI259" i="2"/>
  <c r="AI258" i="2"/>
  <c r="AJ258" i="2"/>
  <c r="AJ259" i="2"/>
  <c r="AJ260" i="2"/>
  <c r="AJ257" i="2"/>
  <c r="AI257" i="2"/>
  <c r="AB260" i="2"/>
  <c r="AB259" i="2"/>
  <c r="AB258" i="2"/>
  <c r="AC258" i="2"/>
  <c r="AC259" i="2"/>
  <c r="AC260" i="2"/>
  <c r="AC257" i="2"/>
  <c r="AB257" i="2"/>
  <c r="W260" i="2"/>
  <c r="W259" i="2"/>
  <c r="W258" i="2"/>
  <c r="W257" i="2"/>
  <c r="S260" i="2"/>
  <c r="S259" i="2"/>
  <c r="S258" i="2"/>
  <c r="T260" i="2"/>
  <c r="T259" i="2"/>
  <c r="T258" i="2"/>
  <c r="T257" i="2"/>
  <c r="S257" i="2"/>
  <c r="P260" i="2"/>
  <c r="P259" i="2"/>
  <c r="P258" i="2"/>
  <c r="Q260" i="2"/>
  <c r="Q259" i="2"/>
  <c r="Q258" i="2"/>
  <c r="Q257" i="2"/>
  <c r="P257" i="2"/>
  <c r="M260" i="2"/>
  <c r="M259" i="2"/>
  <c r="M258" i="2"/>
  <c r="N260" i="2"/>
  <c r="N259" i="2"/>
  <c r="N258" i="2"/>
  <c r="N257" i="2"/>
  <c r="M257" i="2"/>
  <c r="M268" i="2"/>
  <c r="M267" i="2"/>
  <c r="M266" i="2"/>
  <c r="M265" i="2"/>
  <c r="AI268" i="2"/>
  <c r="AI267" i="2"/>
  <c r="AI266" i="2"/>
  <c r="AI265" i="2"/>
  <c r="AI264" i="2"/>
  <c r="AB268" i="2"/>
  <c r="AB267" i="2"/>
  <c r="AB266" i="2"/>
  <c r="AB265" i="2"/>
  <c r="AB264" i="2"/>
  <c r="AJ265" i="2"/>
  <c r="AJ266" i="2"/>
  <c r="AJ267" i="2"/>
  <c r="AJ268" i="2"/>
  <c r="AJ264" i="2"/>
  <c r="AJ269" i="2" s="1"/>
  <c r="S267" i="2"/>
  <c r="S266" i="2"/>
  <c r="S265" i="2"/>
  <c r="T268" i="2"/>
  <c r="T267" i="2"/>
  <c r="T266" i="2"/>
  <c r="T265" i="2"/>
  <c r="T264" i="2"/>
  <c r="S264" i="2"/>
  <c r="P268" i="2"/>
  <c r="P267" i="2"/>
  <c r="P266" i="2"/>
  <c r="P265" i="2"/>
  <c r="Q268" i="2"/>
  <c r="Q267" i="2"/>
  <c r="Q266" i="2"/>
  <c r="Q265" i="2"/>
  <c r="Q264" i="2"/>
  <c r="P264" i="2"/>
  <c r="N268" i="2"/>
  <c r="N267" i="2"/>
  <c r="N266" i="2"/>
  <c r="N265" i="2"/>
  <c r="N264" i="2"/>
  <c r="M264" i="2"/>
  <c r="U275" i="2" l="1"/>
  <c r="AD273" i="2"/>
  <c r="AD275" i="2"/>
  <c r="AH275" i="2"/>
  <c r="AK275" i="2"/>
  <c r="U283" i="2"/>
  <c r="AK280" i="2"/>
  <c r="AK282" i="2"/>
  <c r="AD280" i="2"/>
  <c r="AD281" i="2"/>
  <c r="AD282" i="2"/>
  <c r="AD283" i="2"/>
  <c r="O280" i="2"/>
  <c r="U280" i="2"/>
  <c r="AK276" i="2"/>
  <c r="O274" i="2"/>
  <c r="AE269" i="2"/>
  <c r="P269" i="2"/>
  <c r="N269" i="2"/>
  <c r="Q269" i="2"/>
  <c r="T269" i="2"/>
  <c r="O273" i="2"/>
  <c r="U282" i="2"/>
  <c r="O276" i="2"/>
  <c r="O275" i="2"/>
  <c r="U281" i="2"/>
  <c r="M269" i="2"/>
  <c r="R275" i="2"/>
  <c r="R283" i="2"/>
  <c r="R273" i="2"/>
  <c r="U273" i="2"/>
  <c r="R282" i="2"/>
  <c r="R281" i="2"/>
  <c r="R280" i="2"/>
  <c r="O281" i="2"/>
  <c r="O282" i="2"/>
  <c r="O283" i="2"/>
  <c r="U276" i="2"/>
  <c r="R274" i="2"/>
  <c r="R276" i="2"/>
  <c r="W269" i="2"/>
  <c r="AI269" i="2"/>
  <c r="AB269" i="2"/>
  <c r="AJ249" i="2" l="1"/>
  <c r="AJ250" i="2"/>
  <c r="AJ251" i="2"/>
  <c r="AJ252" i="2"/>
  <c r="AJ253" i="2"/>
  <c r="AJ248" i="2"/>
  <c r="AF249" i="2"/>
  <c r="AF250" i="2"/>
  <c r="AF251" i="2"/>
  <c r="AF252" i="2"/>
  <c r="AF253" i="2"/>
  <c r="AF248" i="2"/>
  <c r="AC249" i="2"/>
  <c r="AC250" i="2"/>
  <c r="AC251" i="2"/>
  <c r="AC252" i="2"/>
  <c r="AC253" i="2"/>
  <c r="AC248" i="2"/>
  <c r="W253" i="2"/>
  <c r="W252" i="2"/>
  <c r="W251" i="2"/>
  <c r="W250" i="2"/>
  <c r="W249" i="2"/>
  <c r="W248" i="2"/>
  <c r="V253" i="2"/>
  <c r="T253" i="2"/>
  <c r="AI253" i="2"/>
  <c r="T252" i="2"/>
  <c r="AI252" i="2"/>
  <c r="T251" i="2"/>
  <c r="AI251" i="2"/>
  <c r="T250" i="2"/>
  <c r="AI250" i="2"/>
  <c r="T249" i="2"/>
  <c r="AI249" i="2"/>
  <c r="T248" i="2"/>
  <c r="AI248" i="2"/>
  <c r="S251" i="2"/>
  <c r="Q253" i="2"/>
  <c r="Q251" i="2"/>
  <c r="Q250" i="2"/>
  <c r="Q249" i="2"/>
  <c r="Q248" i="2"/>
  <c r="N253" i="2"/>
  <c r="N252" i="2"/>
  <c r="N251" i="2"/>
  <c r="N250" i="2"/>
  <c r="N249" i="2"/>
  <c r="N248" i="2"/>
  <c r="AJ238" i="2"/>
  <c r="Q53" i="3" s="1"/>
  <c r="AJ237" i="2"/>
  <c r="AF238" i="2"/>
  <c r="N53" i="3" s="1"/>
  <c r="AF237" i="2"/>
  <c r="AC238" i="2"/>
  <c r="K53" i="3" s="1"/>
  <c r="AC237" i="2"/>
  <c r="AJ231" i="2"/>
  <c r="AJ232" i="2"/>
  <c r="AJ233" i="2"/>
  <c r="AJ230" i="2"/>
  <c r="AF231" i="2"/>
  <c r="AF232" i="2"/>
  <c r="AF233" i="2"/>
  <c r="AF230" i="2"/>
  <c r="AC231" i="2"/>
  <c r="AC232" i="2"/>
  <c r="AC233" i="2"/>
  <c r="AC230" i="2"/>
  <c r="AF225" i="2"/>
  <c r="AE221" i="2"/>
  <c r="AE222" i="2"/>
  <c r="AE223" i="2"/>
  <c r="AE224" i="2"/>
  <c r="AE225" i="2"/>
  <c r="AE226" i="2"/>
  <c r="AJ221" i="2"/>
  <c r="AJ222" i="2"/>
  <c r="AJ223" i="2"/>
  <c r="AJ224" i="2"/>
  <c r="AJ225" i="2"/>
  <c r="AJ226" i="2"/>
  <c r="AJ220" i="2"/>
  <c r="AC221" i="2"/>
  <c r="AC222" i="2"/>
  <c r="AC223" i="2"/>
  <c r="AC224" i="2"/>
  <c r="AC225" i="2"/>
  <c r="AC226" i="2"/>
  <c r="AC220" i="2"/>
  <c r="AC227" i="2" s="1"/>
  <c r="AJ215" i="2"/>
  <c r="AJ216" i="2"/>
  <c r="AJ214" i="2"/>
  <c r="AF215" i="2"/>
  <c r="AF216" i="2"/>
  <c r="AF214" i="2"/>
  <c r="AF217" i="2" s="1"/>
  <c r="AE215" i="2"/>
  <c r="AE216" i="2"/>
  <c r="AE214" i="2"/>
  <c r="AC215" i="2"/>
  <c r="AC216" i="2"/>
  <c r="AC214" i="2"/>
  <c r="AC217" i="2" s="1"/>
  <c r="L52" i="3"/>
  <c r="L53" i="3"/>
  <c r="AF203" i="2"/>
  <c r="AF204" i="2"/>
  <c r="AF205" i="2"/>
  <c r="AF206" i="2"/>
  <c r="AF207" i="2"/>
  <c r="AF208" i="2"/>
  <c r="AF209" i="2"/>
  <c r="AF210" i="2"/>
  <c r="AF202" i="2"/>
  <c r="AF211" i="2" s="1"/>
  <c r="N49" i="3" s="1"/>
  <c r="AJ203" i="2"/>
  <c r="AJ204" i="2"/>
  <c r="AJ205" i="2"/>
  <c r="AJ206" i="2"/>
  <c r="AJ207" i="2"/>
  <c r="AJ208" i="2"/>
  <c r="AJ209" i="2"/>
  <c r="AJ210" i="2"/>
  <c r="AJ202" i="2"/>
  <c r="AC203" i="2"/>
  <c r="AC204" i="2"/>
  <c r="AC205" i="2"/>
  <c r="AC206" i="2"/>
  <c r="AC207" i="2"/>
  <c r="AC208" i="2"/>
  <c r="AC209" i="2"/>
  <c r="AC210" i="2"/>
  <c r="AC202" i="2"/>
  <c r="AB226" i="2"/>
  <c r="AI216" i="2"/>
  <c r="AI210" i="2"/>
  <c r="AK210" i="2" l="1"/>
  <c r="AJ211" i="2"/>
  <c r="Q49" i="3" s="1"/>
  <c r="AE217" i="2"/>
  <c r="AJ217" i="2"/>
  <c r="AJ227" i="2"/>
  <c r="AF234" i="2"/>
  <c r="AJ234" i="2"/>
  <c r="AC234" i="2"/>
  <c r="AC211" i="2"/>
  <c r="M249" i="2"/>
  <c r="P249" i="2"/>
  <c r="P253" i="2"/>
  <c r="P251" i="2"/>
  <c r="AB252" i="2"/>
  <c r="S249" i="2"/>
  <c r="S253" i="2"/>
  <c r="AB251" i="2"/>
  <c r="M250" i="2"/>
  <c r="M252" i="2"/>
  <c r="P250" i="2"/>
  <c r="P248" i="2"/>
  <c r="S250" i="2"/>
  <c r="AB250" i="2"/>
  <c r="M248" i="2"/>
  <c r="P252" i="2"/>
  <c r="S248" i="2"/>
  <c r="S252" i="2"/>
  <c r="Q252" i="2"/>
  <c r="M251" i="2"/>
  <c r="AB249" i="2"/>
  <c r="AB253" i="2"/>
  <c r="AB209" i="2"/>
  <c r="AD209" i="2" s="1"/>
  <c r="AI226" i="2"/>
  <c r="AI209" i="2"/>
  <c r="AK209" i="2" s="1"/>
  <c r="AI223" i="2"/>
  <c r="AI221" i="2"/>
  <c r="AI238" i="2"/>
  <c r="AK238" i="2" s="1"/>
  <c r="AI224" i="2"/>
  <c r="AI237" i="2"/>
  <c r="AK237" i="2" s="1"/>
  <c r="AI214" i="2"/>
  <c r="AI206" i="2"/>
  <c r="AI220" i="2"/>
  <c r="AI215" i="2"/>
  <c r="AI205" i="2"/>
  <c r="AB222" i="2"/>
  <c r="AB203" i="2"/>
  <c r="AI231" i="2"/>
  <c r="AK231" i="2" s="1"/>
  <c r="AB205" i="2"/>
  <c r="AI204" i="2"/>
  <c r="AB210" i="2"/>
  <c r="AD210" i="2" s="1"/>
  <c r="AI208" i="2"/>
  <c r="AB224" i="2"/>
  <c r="AI225" i="2"/>
  <c r="AI222" i="2"/>
  <c r="AI232" i="2"/>
  <c r="AK232" i="2" s="1"/>
  <c r="AI230" i="2"/>
  <c r="AI233" i="2"/>
  <c r="AK233" i="2" s="1"/>
  <c r="AI203" i="2"/>
  <c r="AB214" i="2"/>
  <c r="AB237" i="2"/>
  <c r="AD237" i="2" s="1"/>
  <c r="AB223" i="2"/>
  <c r="AB204" i="2"/>
  <c r="AB233" i="2"/>
  <c r="AD233" i="2" s="1"/>
  <c r="AB206" i="2"/>
  <c r="AB232" i="2"/>
  <c r="AD232" i="2" s="1"/>
  <c r="AB231" i="2"/>
  <c r="AD231" i="2" s="1"/>
  <c r="AB230" i="2"/>
  <c r="AB221" i="2"/>
  <c r="AB207" i="2"/>
  <c r="AB238" i="2"/>
  <c r="J53" i="3" s="1"/>
  <c r="W216" i="2"/>
  <c r="AB225" i="2"/>
  <c r="AI202" i="2"/>
  <c r="AB208" i="2"/>
  <c r="AB202" i="2"/>
  <c r="T216" i="2"/>
  <c r="AB220" i="2"/>
  <c r="AB211" i="2" l="1"/>
  <c r="AD230" i="2"/>
  <c r="AD234" i="2" s="1"/>
  <c r="AB234" i="2"/>
  <c r="AK230" i="2"/>
  <c r="AK234" i="2" s="1"/>
  <c r="AI234" i="2"/>
  <c r="AI217" i="2"/>
  <c r="AI227" i="2"/>
  <c r="AB227" i="2"/>
  <c r="AB248" i="2"/>
  <c r="S216" i="2"/>
  <c r="P53" i="3"/>
  <c r="R53" i="3" s="1"/>
  <c r="AB215" i="2"/>
  <c r="V233" i="2"/>
  <c r="AB216" i="2"/>
  <c r="W233" i="2"/>
  <c r="Q208" i="2"/>
  <c r="N205" i="2"/>
  <c r="Q232" i="2"/>
  <c r="N202" i="2"/>
  <c r="N207" i="2"/>
  <c r="Q223" i="2"/>
  <c r="W223" i="2"/>
  <c r="N209" i="2"/>
  <c r="Q216" i="2"/>
  <c r="Q215" i="2"/>
  <c r="Q204" i="2"/>
  <c r="T215" i="2"/>
  <c r="Q231" i="2"/>
  <c r="T221" i="2"/>
  <c r="T220" i="2"/>
  <c r="W224" i="2"/>
  <c r="N214" i="2"/>
  <c r="W207" i="2"/>
  <c r="W203" i="2"/>
  <c r="Q203" i="2"/>
  <c r="N232" i="2"/>
  <c r="Q225" i="2"/>
  <c r="Q207" i="2"/>
  <c r="N238" i="2"/>
  <c r="Q237" i="2"/>
  <c r="N225" i="2"/>
  <c r="Q210" i="2"/>
  <c r="Q209" i="2"/>
  <c r="W205" i="2"/>
  <c r="AD238" i="2"/>
  <c r="W206" i="2"/>
  <c r="T203" i="2"/>
  <c r="T208" i="2"/>
  <c r="T207" i="2"/>
  <c r="T205" i="2"/>
  <c r="T206" i="2"/>
  <c r="N210" i="2"/>
  <c r="N204" i="2"/>
  <c r="W215" i="2"/>
  <c r="N216" i="2"/>
  <c r="N215" i="2"/>
  <c r="W222" i="2"/>
  <c r="W221" i="2"/>
  <c r="W225" i="2"/>
  <c r="W220" i="2"/>
  <c r="T226" i="2"/>
  <c r="T222" i="2"/>
  <c r="T224" i="2"/>
  <c r="T223" i="2"/>
  <c r="Q224" i="2"/>
  <c r="Q221" i="2"/>
  <c r="Q222" i="2"/>
  <c r="N224" i="2"/>
  <c r="N222" i="2"/>
  <c r="N226" i="2"/>
  <c r="W230" i="2"/>
  <c r="W231" i="2"/>
  <c r="T233" i="2"/>
  <c r="T231" i="2"/>
  <c r="Q233" i="2"/>
  <c r="N233" i="2"/>
  <c r="T238" i="2"/>
  <c r="X233" i="2" l="1"/>
  <c r="AB217" i="2"/>
  <c r="N217" i="2"/>
  <c r="V237" i="2"/>
  <c r="V238" i="2"/>
  <c r="P223" i="2"/>
  <c r="M232" i="2"/>
  <c r="O232" i="2" s="1"/>
  <c r="P232" i="2"/>
  <c r="R232" i="2" s="1"/>
  <c r="M226" i="2"/>
  <c r="O226" i="2" s="1"/>
  <c r="S223" i="2"/>
  <c r="S210" i="2"/>
  <c r="S226" i="2"/>
  <c r="M221" i="2"/>
  <c r="M210" i="2"/>
  <c r="O210" i="2" s="1"/>
  <c r="P238" i="2"/>
  <c r="S232" i="2"/>
  <c r="P221" i="2"/>
  <c r="P225" i="2"/>
  <c r="S225" i="2"/>
  <c r="M215" i="2"/>
  <c r="P207" i="2"/>
  <c r="P208" i="2"/>
  <c r="S205" i="2"/>
  <c r="S221" i="2"/>
  <c r="S204" i="2"/>
  <c r="W237" i="2"/>
  <c r="N223" i="2"/>
  <c r="Q206" i="2"/>
  <c r="N203" i="2"/>
  <c r="Q205" i="2"/>
  <c r="N208" i="2"/>
  <c r="T210" i="2"/>
  <c r="T202" i="2"/>
  <c r="N221" i="2"/>
  <c r="Q202" i="2"/>
  <c r="Q211" i="2" s="1"/>
  <c r="T225" i="2"/>
  <c r="T227" i="2" s="1"/>
  <c r="T209" i="2"/>
  <c r="W202" i="2"/>
  <c r="W209" i="2"/>
  <c r="W238" i="2"/>
  <c r="N231" i="2"/>
  <c r="N237" i="2"/>
  <c r="T204" i="2"/>
  <c r="Q238" i="2"/>
  <c r="N206" i="2"/>
  <c r="V216" i="2"/>
  <c r="P216" i="2"/>
  <c r="S222" i="2"/>
  <c r="P226" i="2"/>
  <c r="P222" i="2"/>
  <c r="M225" i="2"/>
  <c r="O225" i="2" s="1"/>
  <c r="T230" i="2"/>
  <c r="S233" i="2"/>
  <c r="U233" i="2" s="1"/>
  <c r="T232" i="2"/>
  <c r="P231" i="2"/>
  <c r="R231" i="2" s="1"/>
  <c r="P233" i="2"/>
  <c r="R233" i="2" s="1"/>
  <c r="M231" i="2"/>
  <c r="M233" i="2"/>
  <c r="O233" i="2" s="1"/>
  <c r="W208" i="2"/>
  <c r="W204" i="2"/>
  <c r="V225" i="2"/>
  <c r="V223" i="2"/>
  <c r="N211" i="2" l="1"/>
  <c r="T234" i="2"/>
  <c r="T211" i="2"/>
  <c r="R238" i="2"/>
  <c r="S224" i="2"/>
  <c r="M207" i="2"/>
  <c r="X237" i="2"/>
  <c r="X238" i="2"/>
  <c r="U210" i="2"/>
  <c r="M202" i="2"/>
  <c r="M224" i="2"/>
  <c r="O224" i="2" s="1"/>
  <c r="P224" i="2"/>
  <c r="O221" i="2"/>
  <c r="M214" i="2"/>
  <c r="M237" i="2"/>
  <c r="O237" i="2" s="1"/>
  <c r="V208" i="2"/>
  <c r="V224" i="2"/>
  <c r="P202" i="2"/>
  <c r="O231" i="2"/>
  <c r="P237" i="2"/>
  <c r="R237" i="2" s="1"/>
  <c r="M230" i="2"/>
  <c r="M234" i="2" s="1"/>
  <c r="U232" i="2"/>
  <c r="S231" i="2"/>
  <c r="U231" i="2" s="1"/>
  <c r="N230" i="2"/>
  <c r="N234" i="2" s="1"/>
  <c r="Q220" i="2"/>
  <c r="T237" i="2"/>
  <c r="N220" i="2"/>
  <c r="N227" i="2" s="1"/>
  <c r="W210" i="2"/>
  <c r="W211" i="2" s="1"/>
  <c r="Q230" i="2"/>
  <c r="Q234" i="2" s="1"/>
  <c r="Q214" i="2"/>
  <c r="Q217" i="2" s="1"/>
  <c r="T214" i="2"/>
  <c r="T217" i="2" s="1"/>
  <c r="W214" i="2"/>
  <c r="W217" i="2" s="1"/>
  <c r="V205" i="2"/>
  <c r="V203" i="2"/>
  <c r="V204" i="2"/>
  <c r="V209" i="2"/>
  <c r="X209" i="2" s="1"/>
  <c r="V210" i="2"/>
  <c r="S209" i="2"/>
  <c r="U209" i="2" s="1"/>
  <c r="S203" i="2"/>
  <c r="S208" i="2"/>
  <c r="P209" i="2"/>
  <c r="R209" i="2" s="1"/>
  <c r="P204" i="2"/>
  <c r="P210" i="2"/>
  <c r="R210" i="2" s="1"/>
  <c r="P205" i="2"/>
  <c r="M204" i="2"/>
  <c r="M205" i="2"/>
  <c r="M208" i="2"/>
  <c r="M209" i="2"/>
  <c r="O209" i="2" s="1"/>
  <c r="P215" i="2"/>
  <c r="P214" i="2"/>
  <c r="V226" i="2"/>
  <c r="V222" i="2"/>
  <c r="M223" i="2"/>
  <c r="O223" i="2" s="1"/>
  <c r="M222" i="2"/>
  <c r="O222" i="2" s="1"/>
  <c r="V232" i="2"/>
  <c r="S238" i="2"/>
  <c r="U238" i="2" s="1"/>
  <c r="V230" i="2"/>
  <c r="V220" i="2"/>
  <c r="V221" i="2"/>
  <c r="V215" i="2"/>
  <c r="V227" i="2" l="1"/>
  <c r="P217" i="2"/>
  <c r="X230" i="2"/>
  <c r="P220" i="2"/>
  <c r="P227" i="2" s="1"/>
  <c r="V231" i="2"/>
  <c r="X231" i="2" s="1"/>
  <c r="X210" i="2"/>
  <c r="O230" i="2"/>
  <c r="O234" i="2" s="1"/>
  <c r="S230" i="2"/>
  <c r="V214" i="2"/>
  <c r="V217" i="2" s="1"/>
  <c r="S220" i="2"/>
  <c r="S227" i="2" s="1"/>
  <c r="W232" i="2"/>
  <c r="V202" i="2"/>
  <c r="P203" i="2"/>
  <c r="M203" i="2"/>
  <c r="X232" i="2" l="1"/>
  <c r="W234" i="2"/>
  <c r="U230" i="2"/>
  <c r="U234" i="2" s="1"/>
  <c r="S234" i="2"/>
  <c r="X234" i="2"/>
  <c r="V234" i="2"/>
  <c r="S237" i="2"/>
  <c r="U237" i="2" s="1"/>
  <c r="P230" i="2"/>
  <c r="M216" i="2"/>
  <c r="M217" i="2" s="1"/>
  <c r="S215" i="2"/>
  <c r="S214" i="2"/>
  <c r="S202" i="2"/>
  <c r="M238" i="2"/>
  <c r="O238" i="2" s="1"/>
  <c r="M220" i="2"/>
  <c r="O220" i="2" l="1"/>
  <c r="O227" i="2" s="1"/>
  <c r="M227" i="2"/>
  <c r="R230" i="2"/>
  <c r="R234" i="2" s="1"/>
  <c r="P234" i="2"/>
  <c r="S217" i="2"/>
  <c r="AH210" i="2"/>
  <c r="AH231" i="2"/>
  <c r="AH209" i="2"/>
  <c r="K238" i="2" l="1"/>
  <c r="Z238" i="2" s="1"/>
  <c r="H53" i="3" s="1"/>
  <c r="K233" i="2"/>
  <c r="Z233" i="2" s="1"/>
  <c r="K230" i="2"/>
  <c r="K226" i="2"/>
  <c r="K222" i="2"/>
  <c r="K232" i="2"/>
  <c r="Z232" i="2" s="1"/>
  <c r="K225" i="2"/>
  <c r="K216" i="2"/>
  <c r="K221" i="2"/>
  <c r="K224" i="2"/>
  <c r="Z230" i="2" l="1"/>
  <c r="AH237" i="2"/>
  <c r="J221" i="2"/>
  <c r="K237" i="2"/>
  <c r="Z237" i="2" s="1"/>
  <c r="Z209" i="2"/>
  <c r="Z210" i="2"/>
  <c r="J231" i="2"/>
  <c r="K231" i="2"/>
  <c r="Z231" i="2" s="1"/>
  <c r="J210" i="2"/>
  <c r="M53" i="3"/>
  <c r="O53" i="3" s="1"/>
  <c r="AH238" i="2"/>
  <c r="J215" i="2"/>
  <c r="J226" i="2"/>
  <c r="K214" i="2"/>
  <c r="J225" i="2"/>
  <c r="K215" i="2"/>
  <c r="J230" i="2"/>
  <c r="J232" i="2"/>
  <c r="J223" i="2"/>
  <c r="J224" i="2"/>
  <c r="K223" i="2"/>
  <c r="J206" i="2"/>
  <c r="K211" i="2"/>
  <c r="K234" i="2" l="1"/>
  <c r="K217" i="2"/>
  <c r="Z234" i="2"/>
  <c r="J237" i="2"/>
  <c r="L237" i="2" s="1"/>
  <c r="L232" i="2"/>
  <c r="Y232" i="2"/>
  <c r="AA232" i="2" s="1"/>
  <c r="Y230" i="2"/>
  <c r="L230" i="2"/>
  <c r="L210" i="2"/>
  <c r="Y210" i="2"/>
  <c r="AA210" i="2" s="1"/>
  <c r="AL210" i="2" s="1"/>
  <c r="K220" i="2"/>
  <c r="K227" i="2" s="1"/>
  <c r="Y231" i="2"/>
  <c r="AA231" i="2" s="1"/>
  <c r="AL231" i="2" s="1"/>
  <c r="L231" i="2"/>
  <c r="J233" i="2"/>
  <c r="J222" i="2"/>
  <c r="J216" i="2"/>
  <c r="J203" i="2"/>
  <c r="J204" i="2"/>
  <c r="J208" i="2"/>
  <c r="L208" i="2" s="1"/>
  <c r="J207" i="2"/>
  <c r="J205" i="2"/>
  <c r="AA230" i="2" l="1"/>
  <c r="Y237" i="2"/>
  <c r="AA237" i="2" s="1"/>
  <c r="AL237" i="2" s="1"/>
  <c r="J209" i="2"/>
  <c r="Y209" i="2" s="1"/>
  <c r="AA209" i="2" s="1"/>
  <c r="AL209" i="2" s="1"/>
  <c r="J238" i="2"/>
  <c r="Y233" i="2"/>
  <c r="AA233" i="2" s="1"/>
  <c r="L233" i="2"/>
  <c r="L234" i="2" s="1"/>
  <c r="J211" i="2" l="1"/>
  <c r="Y234" i="2"/>
  <c r="AA234" i="2"/>
  <c r="L209" i="2"/>
  <c r="J220" i="2"/>
  <c r="J214" i="2"/>
  <c r="Y238" i="2"/>
  <c r="L238" i="2"/>
  <c r="G53" i="3" l="1"/>
  <c r="I53" i="3" s="1"/>
  <c r="T53" i="3" s="1"/>
  <c r="AA238" i="2"/>
  <c r="AL238" i="2" s="1"/>
  <c r="S53" i="3" s="1"/>
  <c r="M253" i="2" l="1"/>
  <c r="AH233" i="2" l="1"/>
  <c r="AL233" i="2" s="1"/>
  <c r="AH232" i="2"/>
  <c r="AL232" i="2" s="1"/>
  <c r="AH230" i="2" l="1"/>
  <c r="AE234" i="2"/>
  <c r="AI175" i="2"/>
  <c r="AI174" i="2"/>
  <c r="AI172" i="2"/>
  <c r="AI171" i="2"/>
  <c r="AI170" i="2"/>
  <c r="AI169" i="2"/>
  <c r="AI168" i="2"/>
  <c r="AI167" i="2"/>
  <c r="AJ167" i="2"/>
  <c r="AJ168" i="2"/>
  <c r="AJ169" i="2"/>
  <c r="AJ170" i="2"/>
  <c r="AJ171" i="2"/>
  <c r="AJ172" i="2"/>
  <c r="AJ173" i="2"/>
  <c r="AJ174" i="2"/>
  <c r="AJ175" i="2"/>
  <c r="AJ166" i="2"/>
  <c r="AI166" i="2"/>
  <c r="AF171" i="2"/>
  <c r="AF172" i="2"/>
  <c r="AF173" i="2"/>
  <c r="AF174" i="2"/>
  <c r="AF175" i="2"/>
  <c r="AE171" i="2"/>
  <c r="AH171" i="2" s="1"/>
  <c r="AE172" i="2"/>
  <c r="AH172" i="2" s="1"/>
  <c r="AE173" i="2"/>
  <c r="AH173" i="2" s="1"/>
  <c r="AE174" i="2"/>
  <c r="AH174" i="2" s="1"/>
  <c r="AE175" i="2"/>
  <c r="AH175" i="2" s="1"/>
  <c r="AB175" i="2"/>
  <c r="AB174" i="2"/>
  <c r="AB173" i="2"/>
  <c r="AB172" i="2"/>
  <c r="AB171" i="2"/>
  <c r="AB170" i="2"/>
  <c r="AB169" i="2"/>
  <c r="AB168" i="2"/>
  <c r="AB167" i="2"/>
  <c r="AC175" i="2"/>
  <c r="AC174" i="2"/>
  <c r="AC173" i="2"/>
  <c r="AC172" i="2"/>
  <c r="AC171" i="2"/>
  <c r="AC170" i="2"/>
  <c r="AC169" i="2"/>
  <c r="AC168" i="2"/>
  <c r="AC167" i="2"/>
  <c r="AC166" i="2"/>
  <c r="AB166" i="2"/>
  <c r="V175" i="2"/>
  <c r="V174" i="2"/>
  <c r="V172" i="2"/>
  <c r="V171" i="2"/>
  <c r="V170" i="2"/>
  <c r="V169" i="2"/>
  <c r="V168" i="2"/>
  <c r="V167" i="2"/>
  <c r="W175" i="2"/>
  <c r="X175" i="2" s="1"/>
  <c r="W174" i="2"/>
  <c r="W173" i="2"/>
  <c r="W172" i="2"/>
  <c r="W171" i="2"/>
  <c r="W170" i="2"/>
  <c r="W169" i="2"/>
  <c r="W168" i="2"/>
  <c r="W167" i="2"/>
  <c r="W166" i="2"/>
  <c r="V166" i="2"/>
  <c r="S175" i="2"/>
  <c r="S174" i="2"/>
  <c r="S172" i="2"/>
  <c r="S171" i="2"/>
  <c r="S170" i="2"/>
  <c r="S169" i="2"/>
  <c r="S168" i="2"/>
  <c r="S167" i="2"/>
  <c r="S166" i="2"/>
  <c r="T175" i="2"/>
  <c r="T174" i="2"/>
  <c r="T173" i="2"/>
  <c r="T172" i="2"/>
  <c r="T171" i="2"/>
  <c r="T170" i="2"/>
  <c r="T169" i="2"/>
  <c r="T168" i="2"/>
  <c r="T167" i="2"/>
  <c r="T166" i="2"/>
  <c r="P175" i="2"/>
  <c r="P174" i="2"/>
  <c r="P173" i="2"/>
  <c r="P172" i="2"/>
  <c r="P171" i="2"/>
  <c r="P170" i="2"/>
  <c r="P169" i="2"/>
  <c r="P168" i="2"/>
  <c r="P167" i="2"/>
  <c r="Q175" i="2"/>
  <c r="Q174" i="2"/>
  <c r="Q173" i="2"/>
  <c r="Q172" i="2"/>
  <c r="Q171" i="2"/>
  <c r="Q170" i="2"/>
  <c r="Q169" i="2"/>
  <c r="Q168" i="2"/>
  <c r="Q167" i="2"/>
  <c r="Q166" i="2"/>
  <c r="P166" i="2"/>
  <c r="M175" i="2"/>
  <c r="M174" i="2"/>
  <c r="M173" i="2"/>
  <c r="M172" i="2"/>
  <c r="M171" i="2"/>
  <c r="M170" i="2"/>
  <c r="M169" i="2"/>
  <c r="M168" i="2"/>
  <c r="M167" i="2"/>
  <c r="N175" i="2"/>
  <c r="N174" i="2"/>
  <c r="N173" i="2"/>
  <c r="N172" i="2"/>
  <c r="N171" i="2"/>
  <c r="N170" i="2"/>
  <c r="N169" i="2"/>
  <c r="N168" i="2"/>
  <c r="N167" i="2"/>
  <c r="N166" i="2"/>
  <c r="M166" i="2"/>
  <c r="J175" i="2"/>
  <c r="J174" i="2"/>
  <c r="J173" i="2"/>
  <c r="J172" i="2"/>
  <c r="J171" i="2"/>
  <c r="J170" i="2"/>
  <c r="J169" i="2"/>
  <c r="J168" i="2"/>
  <c r="J167" i="2"/>
  <c r="K175" i="2"/>
  <c r="K174" i="2"/>
  <c r="K173" i="2"/>
  <c r="K172" i="2"/>
  <c r="K171" i="2"/>
  <c r="K170" i="2"/>
  <c r="K169" i="2"/>
  <c r="K168" i="2"/>
  <c r="K167" i="2"/>
  <c r="K166" i="2"/>
  <c r="J166" i="2"/>
  <c r="AL230" i="2" l="1"/>
  <c r="AL234" i="2" s="1"/>
  <c r="AH234" i="2"/>
  <c r="L171" i="2"/>
  <c r="L175" i="2"/>
  <c r="K176" i="2"/>
  <c r="J176" i="2"/>
  <c r="L172" i="2"/>
  <c r="X171" i="2"/>
  <c r="W176" i="2"/>
  <c r="X174" i="2"/>
  <c r="X172" i="2"/>
  <c r="Z173" i="2"/>
  <c r="AK175" i="2"/>
  <c r="U174" i="2"/>
  <c r="AK171" i="2"/>
  <c r="U171" i="2"/>
  <c r="Y174" i="2"/>
  <c r="Z171" i="2"/>
  <c r="Z175" i="2"/>
  <c r="U172" i="2"/>
  <c r="U175" i="2"/>
  <c r="T176" i="2"/>
  <c r="AJ176" i="2"/>
  <c r="AK174" i="2"/>
  <c r="Z172" i="2"/>
  <c r="AK172" i="2"/>
  <c r="R174" i="2"/>
  <c r="R172" i="2"/>
  <c r="R173" i="2"/>
  <c r="Q176" i="2"/>
  <c r="R171" i="2"/>
  <c r="P176" i="2"/>
  <c r="Z174" i="2"/>
  <c r="AA174" i="2" s="1"/>
  <c r="AD172" i="2"/>
  <c r="AD173" i="2"/>
  <c r="M176" i="2"/>
  <c r="O173" i="2"/>
  <c r="O172" i="2"/>
  <c r="O175" i="2"/>
  <c r="O171" i="2"/>
  <c r="AB176" i="2"/>
  <c r="AD171" i="2"/>
  <c r="AD175" i="2"/>
  <c r="N176" i="2"/>
  <c r="AD174" i="2"/>
  <c r="O174" i="2"/>
  <c r="AC176" i="2"/>
  <c r="Y175" i="2"/>
  <c r="L173" i="2"/>
  <c r="R175" i="2"/>
  <c r="Y171" i="2"/>
  <c r="L174" i="2"/>
  <c r="Y172" i="2"/>
  <c r="AI185" i="2"/>
  <c r="AI184" i="2"/>
  <c r="AI182" i="2"/>
  <c r="AI181" i="2"/>
  <c r="AI180" i="2"/>
  <c r="AJ185" i="2"/>
  <c r="AJ184" i="2"/>
  <c r="AJ182" i="2"/>
  <c r="AJ181" i="2"/>
  <c r="AJ180" i="2"/>
  <c r="AJ179" i="2"/>
  <c r="AI179" i="2"/>
  <c r="AF180" i="2"/>
  <c r="AF181" i="2"/>
  <c r="AF182" i="2"/>
  <c r="AF183" i="2"/>
  <c r="AF184" i="2"/>
  <c r="AF185" i="2"/>
  <c r="AF179" i="2"/>
  <c r="AA175" i="2" l="1"/>
  <c r="AL175" i="2" s="1"/>
  <c r="AA171" i="2"/>
  <c r="AL171" i="2" s="1"/>
  <c r="AA172" i="2"/>
  <c r="AL172" i="2" s="1"/>
  <c r="AL174" i="2"/>
  <c r="AC184" i="2"/>
  <c r="AC182" i="2"/>
  <c r="AB185" i="2"/>
  <c r="AB184" i="2"/>
  <c r="AB182" i="2"/>
  <c r="AB181" i="2"/>
  <c r="AB180" i="2"/>
  <c r="AC181" i="2"/>
  <c r="AC180" i="2"/>
  <c r="AC179" i="2"/>
  <c r="AC185" i="2"/>
  <c r="AB179" i="2"/>
  <c r="S180" i="2"/>
  <c r="T180" i="2"/>
  <c r="V185" i="2"/>
  <c r="V184" i="2"/>
  <c r="V183" i="2"/>
  <c r="V182" i="2"/>
  <c r="V181" i="2"/>
  <c r="V180" i="2"/>
  <c r="W185" i="2"/>
  <c r="W184" i="2"/>
  <c r="W182" i="2"/>
  <c r="W181" i="2"/>
  <c r="W180" i="2"/>
  <c r="W179" i="2"/>
  <c r="V179" i="2"/>
  <c r="S185" i="2"/>
  <c r="S184" i="2"/>
  <c r="S183" i="2"/>
  <c r="S182" i="2"/>
  <c r="S181" i="2"/>
  <c r="T185" i="2"/>
  <c r="T184" i="2"/>
  <c r="T183" i="2"/>
  <c r="T182" i="2"/>
  <c r="T181" i="2"/>
  <c r="T179" i="2"/>
  <c r="S179" i="2"/>
  <c r="P185" i="2"/>
  <c r="P184" i="2"/>
  <c r="P183" i="2"/>
  <c r="P182" i="2"/>
  <c r="P181" i="2"/>
  <c r="P180" i="2"/>
  <c r="Q185" i="2"/>
  <c r="Q184" i="2"/>
  <c r="Q182" i="2"/>
  <c r="Q181" i="2"/>
  <c r="Q180" i="2"/>
  <c r="Q179" i="2"/>
  <c r="P179" i="2"/>
  <c r="M185" i="2"/>
  <c r="M184" i="2"/>
  <c r="M183" i="2"/>
  <c r="M182" i="2"/>
  <c r="M181" i="2"/>
  <c r="M180" i="2"/>
  <c r="N185" i="2"/>
  <c r="N184" i="2"/>
  <c r="N183" i="2"/>
  <c r="N182" i="2"/>
  <c r="N181" i="2"/>
  <c r="N180" i="2"/>
  <c r="N179" i="2"/>
  <c r="M179" i="2"/>
  <c r="J185" i="2"/>
  <c r="J184" i="2"/>
  <c r="J183" i="2"/>
  <c r="J182" i="2"/>
  <c r="J181" i="2"/>
  <c r="J180" i="2"/>
  <c r="K185" i="2"/>
  <c r="K184" i="2"/>
  <c r="K183" i="2"/>
  <c r="K182" i="2"/>
  <c r="K181" i="2"/>
  <c r="K180" i="2"/>
  <c r="K179" i="2"/>
  <c r="J179" i="2"/>
  <c r="AF190" i="2"/>
  <c r="AF191" i="2"/>
  <c r="AF192" i="2"/>
  <c r="AF189" i="2"/>
  <c r="AE189" i="2"/>
  <c r="AI191" i="2"/>
  <c r="AI190" i="2"/>
  <c r="AJ192" i="2"/>
  <c r="AJ191" i="2"/>
  <c r="AJ190" i="2"/>
  <c r="AJ189" i="2"/>
  <c r="AI189" i="2"/>
  <c r="AB192" i="2"/>
  <c r="AB191" i="2"/>
  <c r="AB190" i="2"/>
  <c r="AC192" i="2"/>
  <c r="AC191" i="2"/>
  <c r="AC190" i="2"/>
  <c r="AC189" i="2"/>
  <c r="AB189" i="2"/>
  <c r="S191" i="2"/>
  <c r="S190" i="2"/>
  <c r="T192" i="2"/>
  <c r="T191" i="2"/>
  <c r="T190" i="2"/>
  <c r="V191" i="2"/>
  <c r="V190" i="2"/>
  <c r="W192" i="2"/>
  <c r="W191" i="2"/>
  <c r="W190" i="2"/>
  <c r="W189" i="2"/>
  <c r="V189" i="2"/>
  <c r="T189" i="2"/>
  <c r="S189" i="2"/>
  <c r="M192" i="2"/>
  <c r="M191" i="2"/>
  <c r="M190" i="2"/>
  <c r="N192" i="2"/>
  <c r="N191" i="2"/>
  <c r="N190" i="2"/>
  <c r="P192" i="2"/>
  <c r="P191" i="2"/>
  <c r="P190" i="2"/>
  <c r="Q192" i="2"/>
  <c r="Q191" i="2"/>
  <c r="Q190" i="2"/>
  <c r="Q189" i="2"/>
  <c r="P189" i="2"/>
  <c r="N189" i="2"/>
  <c r="M189" i="2"/>
  <c r="J192" i="2"/>
  <c r="J191" i="2"/>
  <c r="J190" i="2"/>
  <c r="K192" i="2"/>
  <c r="K191" i="2"/>
  <c r="K190" i="2"/>
  <c r="K189" i="2"/>
  <c r="J189" i="2"/>
  <c r="AI192" i="2" l="1"/>
  <c r="V192" i="2"/>
  <c r="S192" i="2" l="1"/>
  <c r="M277" i="2" l="1"/>
  <c r="N277" i="2"/>
  <c r="P277" i="2"/>
  <c r="Q277" i="2"/>
  <c r="S277" i="2"/>
  <c r="T277" i="2"/>
  <c r="W277" i="2"/>
  <c r="AB277" i="2"/>
  <c r="J62" i="3" s="1"/>
  <c r="AC277" i="2"/>
  <c r="K62" i="3" s="1"/>
  <c r="AE277" i="2"/>
  <c r="M62" i="3" s="1"/>
  <c r="AG277" i="2"/>
  <c r="AI277" i="2"/>
  <c r="P62" i="3" s="1"/>
  <c r="AK284" i="2"/>
  <c r="AJ284" i="2"/>
  <c r="Q63" i="3" s="1"/>
  <c r="AI284" i="2"/>
  <c r="P63" i="3" s="1"/>
  <c r="AH284" i="2"/>
  <c r="AG284" i="2"/>
  <c r="AF284" i="2"/>
  <c r="N63" i="3" s="1"/>
  <c r="AE284" i="2"/>
  <c r="M63" i="3" s="1"/>
  <c r="AD284" i="2"/>
  <c r="AC284" i="2"/>
  <c r="K63" i="3" s="1"/>
  <c r="AB284" i="2"/>
  <c r="J63" i="3" s="1"/>
  <c r="W284" i="2"/>
  <c r="U284" i="2"/>
  <c r="T284" i="2"/>
  <c r="S284" i="2"/>
  <c r="R284" i="2"/>
  <c r="Q284" i="2"/>
  <c r="P284" i="2"/>
  <c r="O284" i="2"/>
  <c r="N284" i="2"/>
  <c r="M284" i="2"/>
  <c r="L63" i="3" l="1"/>
  <c r="AG285" i="2"/>
  <c r="O63" i="3"/>
  <c r="R63" i="3"/>
  <c r="L62" i="3"/>
  <c r="K239" i="2"/>
  <c r="K240" i="2" s="1"/>
  <c r="L239" i="2"/>
  <c r="M239" i="2"/>
  <c r="N239" i="2"/>
  <c r="N240" i="2" s="1"/>
  <c r="O239" i="2"/>
  <c r="P239" i="2"/>
  <c r="Q239" i="2"/>
  <c r="R239" i="2"/>
  <c r="S239" i="2"/>
  <c r="T239" i="2"/>
  <c r="T240" i="2" s="1"/>
  <c r="U239" i="2"/>
  <c r="V239" i="2"/>
  <c r="W239" i="2"/>
  <c r="X239" i="2"/>
  <c r="Y239" i="2"/>
  <c r="Z239" i="2"/>
  <c r="AA239" i="2"/>
  <c r="AB239" i="2"/>
  <c r="AB240" i="2" s="1"/>
  <c r="AC239" i="2"/>
  <c r="AC240" i="2" s="1"/>
  <c r="AD239" i="2"/>
  <c r="AE239" i="2"/>
  <c r="AF239" i="2"/>
  <c r="AG239" i="2"/>
  <c r="AH239" i="2"/>
  <c r="AI239" i="2"/>
  <c r="AJ239" i="2"/>
  <c r="AJ240" i="2" s="1"/>
  <c r="AK239" i="2"/>
  <c r="AL239" i="2"/>
  <c r="J239" i="2"/>
  <c r="G52" i="3"/>
  <c r="H52" i="3"/>
  <c r="J52" i="3"/>
  <c r="K52" i="3"/>
  <c r="M52" i="3"/>
  <c r="N52" i="3"/>
  <c r="P52" i="3"/>
  <c r="Q52" i="3"/>
  <c r="S52" i="3"/>
  <c r="J234" i="2"/>
  <c r="J227" i="2"/>
  <c r="J217" i="2"/>
  <c r="AJ127" i="2"/>
  <c r="AJ128" i="2"/>
  <c r="AJ129" i="2"/>
  <c r="AJ130" i="2"/>
  <c r="AJ131" i="2"/>
  <c r="AJ132" i="2"/>
  <c r="AJ133" i="2"/>
  <c r="AJ134" i="2"/>
  <c r="AJ135" i="2"/>
  <c r="AJ126" i="2"/>
  <c r="AF127" i="2"/>
  <c r="AF128" i="2"/>
  <c r="AF129" i="2"/>
  <c r="AF130" i="2"/>
  <c r="AF131" i="2"/>
  <c r="AF132" i="2"/>
  <c r="AF133" i="2"/>
  <c r="AF134" i="2"/>
  <c r="AF135" i="2"/>
  <c r="AF126" i="2"/>
  <c r="AC127" i="2"/>
  <c r="AC128" i="2"/>
  <c r="AC129" i="2"/>
  <c r="AC130" i="2"/>
  <c r="AC131" i="2"/>
  <c r="AC132" i="2"/>
  <c r="AC133" i="2"/>
  <c r="AC134" i="2"/>
  <c r="AC135" i="2"/>
  <c r="AC126" i="2"/>
  <c r="J135" i="2"/>
  <c r="J134" i="2"/>
  <c r="J133" i="2"/>
  <c r="J132" i="2"/>
  <c r="J131" i="2"/>
  <c r="J130" i="2"/>
  <c r="J129" i="2"/>
  <c r="J128" i="2"/>
  <c r="J127" i="2"/>
  <c r="K135" i="2"/>
  <c r="K134" i="2"/>
  <c r="K133" i="2"/>
  <c r="K132" i="2"/>
  <c r="K131" i="2"/>
  <c r="K130" i="2"/>
  <c r="K129" i="2"/>
  <c r="K128" i="2"/>
  <c r="K127" i="2"/>
  <c r="K126" i="2"/>
  <c r="J126" i="2"/>
  <c r="AJ140" i="2"/>
  <c r="AJ141" i="2"/>
  <c r="AJ142" i="2"/>
  <c r="AJ143" i="2"/>
  <c r="AJ144" i="2"/>
  <c r="AJ145" i="2"/>
  <c r="AJ146" i="2"/>
  <c r="AJ147" i="2"/>
  <c r="AJ139" i="2"/>
  <c r="AF140" i="2"/>
  <c r="AF141" i="2"/>
  <c r="AF142" i="2"/>
  <c r="AF143" i="2"/>
  <c r="AF144" i="2"/>
  <c r="AF145" i="2"/>
  <c r="AF146" i="2"/>
  <c r="AF147" i="2"/>
  <c r="AF139" i="2"/>
  <c r="AC140" i="2"/>
  <c r="AC141" i="2"/>
  <c r="AC142" i="2"/>
  <c r="AC143" i="2"/>
  <c r="AC144" i="2"/>
  <c r="AC145" i="2"/>
  <c r="AC146" i="2"/>
  <c r="AC147" i="2"/>
  <c r="AC139" i="2"/>
  <c r="J147" i="2"/>
  <c r="J146" i="2"/>
  <c r="J145" i="2"/>
  <c r="J144" i="2"/>
  <c r="J143" i="2"/>
  <c r="J142" i="2"/>
  <c r="J141" i="2"/>
  <c r="J140" i="2"/>
  <c r="K147" i="2"/>
  <c r="K146" i="2"/>
  <c r="K145" i="2"/>
  <c r="K144" i="2"/>
  <c r="K143" i="2"/>
  <c r="K142" i="2"/>
  <c r="K141" i="2"/>
  <c r="K140" i="2"/>
  <c r="K139" i="2"/>
  <c r="J139" i="2"/>
  <c r="AJ152" i="2"/>
  <c r="AJ153" i="2"/>
  <c r="AJ154" i="2"/>
  <c r="AJ155" i="2"/>
  <c r="AJ156" i="2"/>
  <c r="AJ151" i="2"/>
  <c r="AJ157" i="2" s="1"/>
  <c r="AF152" i="2"/>
  <c r="AF153" i="2"/>
  <c r="AF154" i="2"/>
  <c r="AF155" i="2"/>
  <c r="AF156" i="2"/>
  <c r="AF151" i="2"/>
  <c r="AF157" i="2" s="1"/>
  <c r="J156" i="2"/>
  <c r="J155" i="2"/>
  <c r="J154" i="2"/>
  <c r="J153" i="2"/>
  <c r="J152" i="2"/>
  <c r="K156" i="2"/>
  <c r="K155" i="2"/>
  <c r="K154" i="2"/>
  <c r="K153" i="2"/>
  <c r="K152" i="2"/>
  <c r="K151" i="2"/>
  <c r="J151" i="2"/>
  <c r="U36" i="3"/>
  <c r="AC86" i="2"/>
  <c r="AC87" i="2"/>
  <c r="AC88" i="2"/>
  <c r="AC89" i="2"/>
  <c r="AC90" i="2"/>
  <c r="AC91" i="2"/>
  <c r="AC92" i="2"/>
  <c r="AC93" i="2"/>
  <c r="AC94" i="2"/>
  <c r="AC95" i="2"/>
  <c r="AC85" i="2"/>
  <c r="AF86" i="2"/>
  <c r="AF87" i="2"/>
  <c r="AF88" i="2"/>
  <c r="AF89" i="2"/>
  <c r="AF90" i="2"/>
  <c r="AF91" i="2"/>
  <c r="AF92" i="2"/>
  <c r="AF93" i="2"/>
  <c r="AF94" i="2"/>
  <c r="AF95" i="2"/>
  <c r="AF85" i="2"/>
  <c r="AJ86" i="2"/>
  <c r="AJ87" i="2"/>
  <c r="AJ88" i="2"/>
  <c r="AJ89" i="2"/>
  <c r="AJ90" i="2"/>
  <c r="AJ91" i="2"/>
  <c r="AJ92" i="2"/>
  <c r="AJ93" i="2"/>
  <c r="AJ94" i="2"/>
  <c r="AJ95" i="2"/>
  <c r="AJ85" i="2"/>
  <c r="U28" i="3"/>
  <c r="S10" i="3"/>
  <c r="AF68" i="2"/>
  <c r="AF69" i="2"/>
  <c r="AF70" i="2"/>
  <c r="AF71" i="2"/>
  <c r="AF72" i="2"/>
  <c r="AF73" i="2"/>
  <c r="AF74" i="2"/>
  <c r="AF75" i="2"/>
  <c r="AF67" i="2"/>
  <c r="AJ75" i="2"/>
  <c r="AJ74" i="2"/>
  <c r="AJ73" i="2"/>
  <c r="AJ72" i="2"/>
  <c r="AJ71" i="2"/>
  <c r="AJ70" i="2"/>
  <c r="AJ69" i="2"/>
  <c r="AJ68" i="2"/>
  <c r="AJ67" i="2"/>
  <c r="AC75" i="2"/>
  <c r="AC74" i="2"/>
  <c r="AC73" i="2"/>
  <c r="AC72" i="2"/>
  <c r="AC71" i="2"/>
  <c r="AC70" i="2"/>
  <c r="AC69" i="2"/>
  <c r="AC68" i="2"/>
  <c r="AC67" i="2"/>
  <c r="AI63" i="2"/>
  <c r="AI62" i="2"/>
  <c r="AJ61" i="2"/>
  <c r="AI60" i="2"/>
  <c r="AJ59" i="2"/>
  <c r="AJ58" i="2"/>
  <c r="AJ57" i="2"/>
  <c r="AI56" i="2"/>
  <c r="AJ55" i="2"/>
  <c r="AJ54" i="2"/>
  <c r="AF55" i="2"/>
  <c r="AF56" i="2"/>
  <c r="AF57" i="2"/>
  <c r="AF58" i="2"/>
  <c r="AF59" i="2"/>
  <c r="AF60" i="2"/>
  <c r="AF61" i="2"/>
  <c r="AF62" i="2"/>
  <c r="AF63" i="2"/>
  <c r="AF54" i="2"/>
  <c r="AB63" i="2"/>
  <c r="AB62" i="2"/>
  <c r="AC61" i="2"/>
  <c r="AB60" i="2"/>
  <c r="AB56" i="2"/>
  <c r="AJ41" i="2"/>
  <c r="AJ42" i="2"/>
  <c r="AJ43" i="2"/>
  <c r="AJ44" i="2"/>
  <c r="AJ40" i="2"/>
  <c r="AF41" i="2"/>
  <c r="AF42" i="2"/>
  <c r="AF43" i="2"/>
  <c r="AF44" i="2"/>
  <c r="AF40" i="2"/>
  <c r="AC41" i="2"/>
  <c r="AC42" i="2"/>
  <c r="AC43" i="2"/>
  <c r="AC44" i="2"/>
  <c r="AC40" i="2"/>
  <c r="AJ30" i="2"/>
  <c r="AJ31" i="2"/>
  <c r="AJ32" i="2"/>
  <c r="AJ33" i="2"/>
  <c r="AJ34" i="2"/>
  <c r="AJ35" i="2"/>
  <c r="AJ36" i="2"/>
  <c r="AJ29" i="2"/>
  <c r="AF30" i="2"/>
  <c r="AF31" i="2"/>
  <c r="AF32" i="2"/>
  <c r="AF33" i="2"/>
  <c r="AF34" i="2"/>
  <c r="AF35" i="2"/>
  <c r="AF36" i="2"/>
  <c r="AF29" i="2"/>
  <c r="AC30" i="2"/>
  <c r="AC31" i="2"/>
  <c r="AC32" i="2"/>
  <c r="AC33" i="2"/>
  <c r="AC34" i="2"/>
  <c r="AC35" i="2"/>
  <c r="AC36" i="2"/>
  <c r="AC29" i="2"/>
  <c r="AF22" i="2"/>
  <c r="AF23" i="2"/>
  <c r="AF24" i="2"/>
  <c r="AF25" i="2"/>
  <c r="AJ22" i="2"/>
  <c r="AJ23" i="2"/>
  <c r="AJ24" i="2"/>
  <c r="AJ25" i="2"/>
  <c r="AC11" i="2"/>
  <c r="AC12" i="2"/>
  <c r="AC13" i="2"/>
  <c r="AC14" i="2"/>
  <c r="AC15" i="2"/>
  <c r="AC16" i="2"/>
  <c r="AC17" i="2"/>
  <c r="AC18" i="2"/>
  <c r="AC19" i="2"/>
  <c r="AC20" i="2"/>
  <c r="AC21" i="2"/>
  <c r="AC22" i="2"/>
  <c r="AC23" i="2"/>
  <c r="AC24" i="2"/>
  <c r="AC25" i="2"/>
  <c r="AC10" i="2"/>
  <c r="AJ10" i="2"/>
  <c r="S17" i="3"/>
  <c r="AJ274" i="2"/>
  <c r="AK274" i="2" s="1"/>
  <c r="AF274" i="2"/>
  <c r="AJ273" i="2"/>
  <c r="AJ277" i="2" s="1"/>
  <c r="Q62" i="3" s="1"/>
  <c r="R62" i="3" s="1"/>
  <c r="AF273" i="2"/>
  <c r="AF272" i="2"/>
  <c r="AF277" i="2" s="1"/>
  <c r="N62" i="3" s="1"/>
  <c r="O62" i="3" s="1"/>
  <c r="AF268" i="2"/>
  <c r="AC268" i="2"/>
  <c r="AF267" i="2"/>
  <c r="AC267" i="2"/>
  <c r="AF266" i="2"/>
  <c r="AC266" i="2"/>
  <c r="AF265" i="2"/>
  <c r="AC265" i="2"/>
  <c r="Q61" i="3"/>
  <c r="P61" i="3"/>
  <c r="AF264" i="2"/>
  <c r="AF269" i="2" s="1"/>
  <c r="N61" i="3" s="1"/>
  <c r="M61" i="3"/>
  <c r="AC264" i="2"/>
  <c r="J61" i="3"/>
  <c r="AF260" i="2"/>
  <c r="AF259" i="2"/>
  <c r="AF258" i="2"/>
  <c r="AF257" i="2"/>
  <c r="AE257" i="2"/>
  <c r="AH251" i="2"/>
  <c r="AK250" i="2"/>
  <c r="AF226" i="2"/>
  <c r="AD226" i="2"/>
  <c r="AK225" i="2"/>
  <c r="AF224" i="2"/>
  <c r="AF223" i="2"/>
  <c r="AF222" i="2"/>
  <c r="AF221" i="2"/>
  <c r="Q51" i="3"/>
  <c r="AF220" i="2"/>
  <c r="AF227" i="2" s="1"/>
  <c r="AE220" i="2"/>
  <c r="AE227" i="2" s="1"/>
  <c r="AG193" i="2"/>
  <c r="AG194" i="2" s="1"/>
  <c r="AF170" i="2"/>
  <c r="AE170" i="2"/>
  <c r="AF169" i="2"/>
  <c r="AE169" i="2"/>
  <c r="AF168" i="2"/>
  <c r="AE168" i="2"/>
  <c r="AF167" i="2"/>
  <c r="AE167" i="2"/>
  <c r="AF166" i="2"/>
  <c r="AF176" i="2" s="1"/>
  <c r="N41" i="3" s="1"/>
  <c r="AE166" i="2"/>
  <c r="AE176" i="2" s="1"/>
  <c r="M41" i="3" s="1"/>
  <c r="AJ116" i="2"/>
  <c r="AF116" i="2"/>
  <c r="AC116" i="2"/>
  <c r="AJ115" i="2"/>
  <c r="AF115" i="2"/>
  <c r="AC115" i="2"/>
  <c r="AJ114" i="2"/>
  <c r="AF114" i="2"/>
  <c r="AC114" i="2"/>
  <c r="AJ110" i="2"/>
  <c r="AF110" i="2"/>
  <c r="AC110" i="2"/>
  <c r="AJ109" i="2"/>
  <c r="AF109" i="2"/>
  <c r="AC109" i="2"/>
  <c r="AJ108" i="2"/>
  <c r="AF108" i="2"/>
  <c r="AC108" i="2"/>
  <c r="AJ107" i="2"/>
  <c r="AF107" i="2"/>
  <c r="AC107" i="2"/>
  <c r="AJ106" i="2"/>
  <c r="AF106" i="2"/>
  <c r="AC106" i="2"/>
  <c r="AJ102" i="2"/>
  <c r="AF102" i="2"/>
  <c r="AC102" i="2"/>
  <c r="AJ101" i="2"/>
  <c r="AF101" i="2"/>
  <c r="AC101" i="2"/>
  <c r="AJ100" i="2"/>
  <c r="AF100" i="2"/>
  <c r="AC100" i="2"/>
  <c r="AJ99" i="2"/>
  <c r="AF99" i="2"/>
  <c r="AC99" i="2"/>
  <c r="AG64" i="2"/>
  <c r="AG45" i="2"/>
  <c r="AG37" i="2"/>
  <c r="AJ21" i="2"/>
  <c r="AF21" i="2"/>
  <c r="AJ20" i="2"/>
  <c r="AF20" i="2"/>
  <c r="AJ19" i="2"/>
  <c r="AF19" i="2"/>
  <c r="AJ18" i="2"/>
  <c r="AF18" i="2"/>
  <c r="AJ17" i="2"/>
  <c r="AF17" i="2"/>
  <c r="AJ16" i="2"/>
  <c r="AF16" i="2"/>
  <c r="AJ15" i="2"/>
  <c r="AF15" i="2"/>
  <c r="AF14" i="2"/>
  <c r="AJ13" i="2"/>
  <c r="AF13" i="2"/>
  <c r="AJ12" i="2"/>
  <c r="AF12" i="2"/>
  <c r="AJ11" i="2"/>
  <c r="AF11" i="2"/>
  <c r="AF10" i="2"/>
  <c r="AF240" i="2" l="1"/>
  <c r="U65" i="3"/>
  <c r="AF136" i="2"/>
  <c r="N33" i="3" s="1"/>
  <c r="AJ136" i="2"/>
  <c r="AC136" i="2"/>
  <c r="K33" i="3" s="1"/>
  <c r="AC269" i="2"/>
  <c r="K61" i="3" s="1"/>
  <c r="L61" i="3" s="1"/>
  <c r="AD264" i="2"/>
  <c r="K157" i="2"/>
  <c r="K136" i="2"/>
  <c r="R52" i="3"/>
  <c r="O52" i="3"/>
  <c r="I52" i="3"/>
  <c r="T52" i="3" s="1"/>
  <c r="AK272" i="2"/>
  <c r="AD252" i="2"/>
  <c r="AD253" i="2"/>
  <c r="AH154" i="2"/>
  <c r="AH250" i="2"/>
  <c r="AK251" i="2"/>
  <c r="AH167" i="2"/>
  <c r="AK208" i="2"/>
  <c r="M50" i="3"/>
  <c r="N51" i="3"/>
  <c r="AD248" i="2"/>
  <c r="AK249" i="2"/>
  <c r="AD170" i="2"/>
  <c r="AD251" i="2"/>
  <c r="K50" i="3"/>
  <c r="Q50" i="3"/>
  <c r="Q54" i="3" s="1"/>
  <c r="E16" i="18" s="1"/>
  <c r="N50" i="3"/>
  <c r="M51" i="3"/>
  <c r="J51" i="3"/>
  <c r="AK184" i="2"/>
  <c r="AF148" i="2"/>
  <c r="J50" i="3"/>
  <c r="K51" i="3"/>
  <c r="AH182" i="2"/>
  <c r="AH224" i="2"/>
  <c r="P51" i="3"/>
  <c r="R51" i="3" s="1"/>
  <c r="AC148" i="2"/>
  <c r="K34" i="3" s="1"/>
  <c r="AJ148" i="2"/>
  <c r="AD191" i="2"/>
  <c r="AD207" i="2"/>
  <c r="AK214" i="2"/>
  <c r="AD265" i="2"/>
  <c r="AH156" i="2"/>
  <c r="AH152" i="2"/>
  <c r="P50" i="3"/>
  <c r="K49" i="3"/>
  <c r="AJ117" i="2"/>
  <c r="Q27" i="3" s="1"/>
  <c r="AK215" i="2"/>
  <c r="AH153" i="2"/>
  <c r="J148" i="2"/>
  <c r="K148" i="2"/>
  <c r="L147" i="2"/>
  <c r="L145" i="2"/>
  <c r="L146" i="2"/>
  <c r="AH151" i="2"/>
  <c r="AH264" i="2"/>
  <c r="R61" i="3"/>
  <c r="Q35" i="3"/>
  <c r="AK258" i="2"/>
  <c r="AD259" i="2"/>
  <c r="AD168" i="2"/>
  <c r="AH190" i="2"/>
  <c r="AD220" i="2"/>
  <c r="AK223" i="2"/>
  <c r="AH265" i="2"/>
  <c r="AH155" i="2"/>
  <c r="N35" i="3"/>
  <c r="L151" i="2"/>
  <c r="L153" i="2"/>
  <c r="M35" i="3"/>
  <c r="AD166" i="2"/>
  <c r="AD167" i="2"/>
  <c r="AH216" i="2"/>
  <c r="AD272" i="2"/>
  <c r="AH185" i="2"/>
  <c r="O34" i="3" s="1"/>
  <c r="AH168" i="2"/>
  <c r="AH169" i="2"/>
  <c r="AK267" i="2"/>
  <c r="AK268" i="2"/>
  <c r="AF111" i="2"/>
  <c r="N26" i="3" s="1"/>
  <c r="AK181" i="2"/>
  <c r="AD182" i="2"/>
  <c r="AH183" i="2"/>
  <c r="AH184" i="2"/>
  <c r="AK189" i="2"/>
  <c r="AK204" i="2"/>
  <c r="AK205" i="2"/>
  <c r="AD206" i="2"/>
  <c r="AH220" i="2"/>
  <c r="AH223" i="2"/>
  <c r="AD225" i="2"/>
  <c r="AH253" i="2"/>
  <c r="AH258" i="2"/>
  <c r="AH259" i="2"/>
  <c r="AK264" i="2"/>
  <c r="AK273" i="2"/>
  <c r="AJ96" i="2"/>
  <c r="Q24" i="3" s="1"/>
  <c r="L152" i="2"/>
  <c r="L155" i="2"/>
  <c r="L154" i="2"/>
  <c r="J157" i="2"/>
  <c r="L156" i="2"/>
  <c r="AG46" i="2"/>
  <c r="AG286" i="2" s="1"/>
  <c r="AC96" i="2"/>
  <c r="O166" i="2"/>
  <c r="AD179" i="2"/>
  <c r="AK179" i="2"/>
  <c r="AD180" i="2"/>
  <c r="AK180" i="2"/>
  <c r="AD192" i="2"/>
  <c r="AK202" i="2"/>
  <c r="AD203" i="2"/>
  <c r="AK203" i="2"/>
  <c r="AD224" i="2"/>
  <c r="AH225" i="2"/>
  <c r="AH226" i="2"/>
  <c r="AJ261" i="2"/>
  <c r="Q60" i="3" s="1"/>
  <c r="Q64" i="3" s="1"/>
  <c r="AD266" i="2"/>
  <c r="AJ103" i="2"/>
  <c r="Q25" i="3" s="1"/>
  <c r="AJ111" i="2"/>
  <c r="Q26" i="3" s="1"/>
  <c r="O169" i="2"/>
  <c r="AD169" i="2"/>
  <c r="AF186" i="2"/>
  <c r="N42" i="3" s="1"/>
  <c r="AK190" i="2"/>
  <c r="AH207" i="2"/>
  <c r="AH208" i="2"/>
  <c r="AH215" i="2"/>
  <c r="AK216" i="2"/>
  <c r="AD221" i="2"/>
  <c r="AD222" i="2"/>
  <c r="AK222" i="2"/>
  <c r="AH252" i="2"/>
  <c r="AK253" i="2"/>
  <c r="AK257" i="2"/>
  <c r="AK259" i="2"/>
  <c r="AH268" i="2"/>
  <c r="AH272" i="2"/>
  <c r="AH274" i="2"/>
  <c r="AF96" i="2"/>
  <c r="AF103" i="2"/>
  <c r="N25" i="3" s="1"/>
  <c r="AC103" i="2"/>
  <c r="K25" i="3" s="1"/>
  <c r="AC111" i="2"/>
  <c r="K26" i="3" s="1"/>
  <c r="Q41" i="3"/>
  <c r="AK167" i="2"/>
  <c r="AH170" i="2"/>
  <c r="AH181" i="2"/>
  <c r="AK182" i="2"/>
  <c r="AH191" i="2"/>
  <c r="R207" i="2"/>
  <c r="AD216" i="2"/>
  <c r="R248" i="2"/>
  <c r="AJ254" i="2"/>
  <c r="Q59" i="3" s="1"/>
  <c r="Q33" i="3"/>
  <c r="R166" i="2"/>
  <c r="O167" i="2"/>
  <c r="AD208" i="2"/>
  <c r="AK220" i="2"/>
  <c r="AD249" i="2"/>
  <c r="AH260" i="2"/>
  <c r="AF26" i="2"/>
  <c r="N9" i="3" s="1"/>
  <c r="AC117" i="2"/>
  <c r="K27" i="3" s="1"/>
  <c r="K41" i="3"/>
  <c r="AH166" i="2"/>
  <c r="AH176" i="2" s="1"/>
  <c r="R169" i="2"/>
  <c r="X169" i="2"/>
  <c r="AK169" i="2"/>
  <c r="AD184" i="2"/>
  <c r="AK185" i="2"/>
  <c r="O189" i="2"/>
  <c r="AI193" i="2"/>
  <c r="P43" i="3" s="1"/>
  <c r="AH192" i="2"/>
  <c r="AH205" i="2"/>
  <c r="AH221" i="2"/>
  <c r="U248" i="2"/>
  <c r="AB254" i="2"/>
  <c r="AF254" i="2"/>
  <c r="AK252" i="2"/>
  <c r="AF261" i="2"/>
  <c r="N60" i="3" s="1"/>
  <c r="AD260" i="2"/>
  <c r="L50" i="3" s="1"/>
  <c r="AD268" i="2"/>
  <c r="AK166" i="2"/>
  <c r="AK168" i="2"/>
  <c r="AK191" i="2"/>
  <c r="AK226" i="2"/>
  <c r="AD257" i="2"/>
  <c r="J41" i="3"/>
  <c r="AF193" i="2"/>
  <c r="N43" i="3" s="1"/>
  <c r="AH202" i="2"/>
  <c r="AD204" i="2"/>
  <c r="AK224" i="2"/>
  <c r="AH248" i="2"/>
  <c r="AH257" i="2"/>
  <c r="AK260" i="2"/>
  <c r="AD267" i="2"/>
  <c r="AJ37" i="2"/>
  <c r="Q10" i="3" s="1"/>
  <c r="O168" i="2"/>
  <c r="O183" i="2"/>
  <c r="L185" i="2"/>
  <c r="U267" i="2"/>
  <c r="X180" i="2"/>
  <c r="L190" i="2"/>
  <c r="U204" i="2"/>
  <c r="L144" i="2"/>
  <c r="R168" i="2"/>
  <c r="O192" i="2"/>
  <c r="U192" i="2"/>
  <c r="O257" i="2"/>
  <c r="U257" i="2"/>
  <c r="R167" i="2"/>
  <c r="R257" i="2"/>
  <c r="AB193" i="2"/>
  <c r="J43" i="3" s="1"/>
  <c r="AD189" i="2"/>
  <c r="AE186" i="2"/>
  <c r="M42" i="3" s="1"/>
  <c r="AH179" i="2"/>
  <c r="J49" i="3"/>
  <c r="AD202" i="2"/>
  <c r="AK265" i="2"/>
  <c r="AH222" i="2"/>
  <c r="AH180" i="2"/>
  <c r="AE193" i="2"/>
  <c r="M43" i="3" s="1"/>
  <c r="AC193" i="2"/>
  <c r="K43" i="3" s="1"/>
  <c r="AK192" i="2"/>
  <c r="AH204" i="2"/>
  <c r="AD215" i="2"/>
  <c r="AD223" i="2"/>
  <c r="AD250" i="2"/>
  <c r="X253" i="2"/>
  <c r="AE254" i="2"/>
  <c r="AI261" i="2"/>
  <c r="P60" i="3" s="1"/>
  <c r="AK206" i="2"/>
  <c r="AD214" i="2"/>
  <c r="AH266" i="2"/>
  <c r="AF117" i="2"/>
  <c r="N27" i="3" s="1"/>
  <c r="AD185" i="2"/>
  <c r="U203" i="2"/>
  <c r="AH214" i="2"/>
  <c r="AH217" i="2" s="1"/>
  <c r="AH249" i="2"/>
  <c r="AC261" i="2"/>
  <c r="K60" i="3" s="1"/>
  <c r="AD258" i="2"/>
  <c r="AK266" i="2"/>
  <c r="AK170" i="2"/>
  <c r="AD181" i="2"/>
  <c r="AJ193" i="2"/>
  <c r="Q43" i="3" s="1"/>
  <c r="AD190" i="2"/>
  <c r="AH203" i="2"/>
  <c r="AK221" i="2"/>
  <c r="AC254" i="2"/>
  <c r="AK248" i="2"/>
  <c r="AB261" i="2"/>
  <c r="J60" i="3" s="1"/>
  <c r="AH267" i="2"/>
  <c r="AH273" i="2"/>
  <c r="L170" i="2"/>
  <c r="X179" i="2"/>
  <c r="O181" i="2"/>
  <c r="AI254" i="2"/>
  <c r="W261" i="2"/>
  <c r="O61" i="3"/>
  <c r="AJ26" i="2"/>
  <c r="Q9" i="3" s="1"/>
  <c r="L180" i="2"/>
  <c r="O182" i="2"/>
  <c r="O191" i="2"/>
  <c r="U191" i="2"/>
  <c r="R202" i="2"/>
  <c r="X203" i="2"/>
  <c r="X204" i="2"/>
  <c r="R258" i="2"/>
  <c r="U265" i="2"/>
  <c r="U272" i="2"/>
  <c r="AF76" i="2"/>
  <c r="N18" i="3" s="1"/>
  <c r="U258" i="2"/>
  <c r="AE261" i="2"/>
  <c r="M60" i="3" s="1"/>
  <c r="U264" i="2"/>
  <c r="L181" i="2"/>
  <c r="AH189" i="2"/>
  <c r="L191" i="2"/>
  <c r="AD205" i="2"/>
  <c r="U266" i="2"/>
  <c r="AJ76" i="2"/>
  <c r="Q18" i="3" s="1"/>
  <c r="AC76" i="2"/>
  <c r="K18" i="3" s="1"/>
  <c r="AF64" i="2"/>
  <c r="O180" i="2"/>
  <c r="O259" i="2"/>
  <c r="R203" i="2"/>
  <c r="Z204" i="2"/>
  <c r="R216" i="2"/>
  <c r="R220" i="2"/>
  <c r="Q254" i="2"/>
  <c r="R260" i="2"/>
  <c r="X191" i="2"/>
  <c r="O179" i="2"/>
  <c r="R181" i="2"/>
  <c r="L182" i="2"/>
  <c r="R182" i="2"/>
  <c r="X182" i="2"/>
  <c r="Z202" i="2"/>
  <c r="O203" i="2"/>
  <c r="O204" i="2"/>
  <c r="U205" i="2"/>
  <c r="R208" i="2"/>
  <c r="X208" i="2"/>
  <c r="U216" i="2"/>
  <c r="U220" i="2"/>
  <c r="X222" i="2"/>
  <c r="U224" i="2"/>
  <c r="R252" i="2"/>
  <c r="N261" i="2"/>
  <c r="T261" i="2"/>
  <c r="O260" i="2"/>
  <c r="U260" i="2"/>
  <c r="M261" i="2"/>
  <c r="L167" i="2"/>
  <c r="Y169" i="2"/>
  <c r="X192" i="2"/>
  <c r="Z206" i="2"/>
  <c r="O208" i="2"/>
  <c r="W254" i="2"/>
  <c r="J186" i="2"/>
  <c r="T186" i="2"/>
  <c r="X184" i="2"/>
  <c r="X185" i="2"/>
  <c r="X190" i="2"/>
  <c r="R215" i="2"/>
  <c r="U259" i="2"/>
  <c r="O170" i="2"/>
  <c r="R204" i="2"/>
  <c r="L205" i="2"/>
  <c r="M254" i="2"/>
  <c r="X170" i="2"/>
  <c r="R179" i="2"/>
  <c r="O184" i="2"/>
  <c r="O185" i="2"/>
  <c r="U185" i="2"/>
  <c r="O190" i="2"/>
  <c r="U190" i="2"/>
  <c r="U202" i="2"/>
  <c r="L206" i="2"/>
  <c r="U215" i="2"/>
  <c r="X221" i="2"/>
  <c r="U223" i="2"/>
  <c r="X225" i="2"/>
  <c r="U226" i="2"/>
  <c r="R251" i="2"/>
  <c r="U167" i="2"/>
  <c r="R170" i="2"/>
  <c r="N186" i="2"/>
  <c r="R185" i="2"/>
  <c r="J193" i="2"/>
  <c r="T193" i="2"/>
  <c r="L203" i="2"/>
  <c r="L204" i="2"/>
  <c r="O205" i="2"/>
  <c r="X223" i="2"/>
  <c r="U225" i="2"/>
  <c r="U252" i="2"/>
  <c r="J136" i="2"/>
  <c r="X167" i="2"/>
  <c r="X168" i="2"/>
  <c r="Z170" i="2"/>
  <c r="M186" i="2"/>
  <c r="Z180" i="2"/>
  <c r="U181" i="2"/>
  <c r="U182" i="2"/>
  <c r="Z184" i="2"/>
  <c r="R184" i="2"/>
  <c r="M193" i="2"/>
  <c r="Q193" i="2"/>
  <c r="X189" i="2"/>
  <c r="R190" i="2"/>
  <c r="R191" i="2"/>
  <c r="R205" i="2"/>
  <c r="X205" i="2"/>
  <c r="U208" i="2"/>
  <c r="X216" i="2"/>
  <c r="X220" i="2"/>
  <c r="R221" i="2"/>
  <c r="U222" i="2"/>
  <c r="X224" i="2"/>
  <c r="R249" i="2"/>
  <c r="O251" i="2"/>
  <c r="O252" i="2"/>
  <c r="O258" i="2"/>
  <c r="R259" i="2"/>
  <c r="S261" i="2"/>
  <c r="U168" i="2"/>
  <c r="R180" i="2"/>
  <c r="U183" i="2"/>
  <c r="N193" i="2"/>
  <c r="R192" i="2"/>
  <c r="Z208" i="2"/>
  <c r="X215" i="2"/>
  <c r="U221" i="2"/>
  <c r="R250" i="2"/>
  <c r="X166" i="2"/>
  <c r="L168" i="2"/>
  <c r="V186" i="2"/>
  <c r="X181" i="2"/>
  <c r="L189" i="2"/>
  <c r="V193" i="2"/>
  <c r="Y191" i="2"/>
  <c r="Z207" i="2"/>
  <c r="R222" i="2"/>
  <c r="O249" i="2"/>
  <c r="R253" i="2"/>
  <c r="S254" i="2"/>
  <c r="P261" i="2"/>
  <c r="Q261" i="2"/>
  <c r="R265" i="2"/>
  <c r="R266" i="2"/>
  <c r="R267" i="2"/>
  <c r="R268" i="2"/>
  <c r="R272" i="2"/>
  <c r="R277" i="2" s="1"/>
  <c r="AC37" i="2"/>
  <c r="K10" i="3" s="1"/>
  <c r="AC45" i="2"/>
  <c r="K11" i="3" s="1"/>
  <c r="L133" i="2"/>
  <c r="U214" i="2"/>
  <c r="Y216" i="2"/>
  <c r="O216" i="2"/>
  <c r="Y220" i="2"/>
  <c r="Y222" i="2"/>
  <c r="Y223" i="2"/>
  <c r="Y224" i="2"/>
  <c r="Y226" i="2"/>
  <c r="L226" i="2"/>
  <c r="L183" i="2"/>
  <c r="R189" i="2"/>
  <c r="P193" i="2"/>
  <c r="O202" i="2"/>
  <c r="L129" i="2"/>
  <c r="L142" i="2"/>
  <c r="Z189" i="2"/>
  <c r="K193" i="2"/>
  <c r="Z192" i="2"/>
  <c r="L192" i="2"/>
  <c r="L207" i="2"/>
  <c r="O272" i="2"/>
  <c r="U179" i="2"/>
  <c r="K186" i="2"/>
  <c r="Z203" i="2"/>
  <c r="L141" i="2"/>
  <c r="Y168" i="2"/>
  <c r="U169" i="2"/>
  <c r="Y183" i="2"/>
  <c r="L184" i="2"/>
  <c r="O207" i="2"/>
  <c r="L143" i="2"/>
  <c r="Z166" i="2"/>
  <c r="Z169" i="2"/>
  <c r="L169" i="2"/>
  <c r="Y208" i="2"/>
  <c r="Y214" i="2"/>
  <c r="O214" i="2"/>
  <c r="Y215" i="2"/>
  <c r="O215" i="2"/>
  <c r="Y221" i="2"/>
  <c r="Y225" i="2"/>
  <c r="O265" i="2"/>
  <c r="L131" i="2"/>
  <c r="L139" i="2"/>
  <c r="X202" i="2"/>
  <c r="L127" i="2"/>
  <c r="L135" i="2"/>
  <c r="Z179" i="2"/>
  <c r="L179" i="2"/>
  <c r="O266" i="2"/>
  <c r="O41" i="3"/>
  <c r="P186" i="2"/>
  <c r="W193" i="2"/>
  <c r="Z205" i="2"/>
  <c r="L166" i="2"/>
  <c r="Y182" i="2"/>
  <c r="S186" i="2"/>
  <c r="Y192" i="2"/>
  <c r="J240" i="2"/>
  <c r="L202" i="2"/>
  <c r="R214" i="2"/>
  <c r="O248" i="2"/>
  <c r="N254" i="2"/>
  <c r="O264" i="2"/>
  <c r="O268" i="2"/>
  <c r="L126" i="2"/>
  <c r="L128" i="2"/>
  <c r="L130" i="2"/>
  <c r="L132" i="2"/>
  <c r="L134" i="2"/>
  <c r="L140" i="2"/>
  <c r="U166" i="2"/>
  <c r="Z167" i="2"/>
  <c r="Y170" i="2"/>
  <c r="U170" i="2"/>
  <c r="Y180" i="2"/>
  <c r="U180" i="2"/>
  <c r="Z181" i="2"/>
  <c r="Y184" i="2"/>
  <c r="U184" i="2"/>
  <c r="Z185" i="2"/>
  <c r="U189" i="2"/>
  <c r="Z190" i="2"/>
  <c r="S193" i="2"/>
  <c r="Y202" i="2"/>
  <c r="Y203" i="2"/>
  <c r="Y204" i="2"/>
  <c r="Y205" i="2"/>
  <c r="U249" i="2"/>
  <c r="U253" i="2"/>
  <c r="R264" i="2"/>
  <c r="O267" i="2"/>
  <c r="Y167" i="2"/>
  <c r="Z168" i="2"/>
  <c r="Y181" i="2"/>
  <c r="Z182" i="2"/>
  <c r="Y185" i="2"/>
  <c r="Y190" i="2"/>
  <c r="Z191" i="2"/>
  <c r="Y166" i="2"/>
  <c r="Y179" i="2"/>
  <c r="Y189" i="2"/>
  <c r="L215" i="2"/>
  <c r="L216" i="2"/>
  <c r="L220" i="2"/>
  <c r="L221" i="2"/>
  <c r="L222" i="2"/>
  <c r="L223" i="2"/>
  <c r="L224" i="2"/>
  <c r="L225" i="2"/>
  <c r="P254" i="2"/>
  <c r="T254" i="2"/>
  <c r="O250" i="2"/>
  <c r="U251" i="2"/>
  <c r="Z214" i="2"/>
  <c r="Z215" i="2"/>
  <c r="Z216" i="2"/>
  <c r="Z220" i="2"/>
  <c r="Z221" i="2"/>
  <c r="Z222" i="2"/>
  <c r="Z223" i="2"/>
  <c r="R223" i="2"/>
  <c r="Z224" i="2"/>
  <c r="R224" i="2"/>
  <c r="Z225" i="2"/>
  <c r="R225" i="2"/>
  <c r="U250" i="2"/>
  <c r="O253" i="2"/>
  <c r="L214" i="2"/>
  <c r="X214" i="2"/>
  <c r="AJ45" i="2"/>
  <c r="Q11" i="3" s="1"/>
  <c r="AF45" i="2"/>
  <c r="AF37" i="2"/>
  <c r="N10" i="3" s="1"/>
  <c r="AC26" i="2"/>
  <c r="K9" i="3" s="1"/>
  <c r="AH227" i="2" l="1"/>
  <c r="R217" i="2"/>
  <c r="X217" i="2"/>
  <c r="Z217" i="2"/>
  <c r="O60" i="3"/>
  <c r="AH157" i="2"/>
  <c r="O42" i="3"/>
  <c r="T285" i="2"/>
  <c r="W285" i="2"/>
  <c r="N44" i="3"/>
  <c r="U217" i="2"/>
  <c r="AK217" i="2"/>
  <c r="Q34" i="3"/>
  <c r="AJ158" i="2"/>
  <c r="N34" i="3"/>
  <c r="AF158" i="2"/>
  <c r="L211" i="2"/>
  <c r="Z211" i="2"/>
  <c r="L136" i="2"/>
  <c r="L227" i="2"/>
  <c r="R269" i="2"/>
  <c r="Y217" i="2"/>
  <c r="G50" i="3" s="1"/>
  <c r="AD217" i="2"/>
  <c r="L49" i="3"/>
  <c r="K158" i="2"/>
  <c r="U227" i="2"/>
  <c r="L157" i="2"/>
  <c r="L217" i="2"/>
  <c r="O217" i="2"/>
  <c r="Y227" i="2"/>
  <c r="G51" i="3" s="1"/>
  <c r="AD211" i="2"/>
  <c r="AK227" i="2"/>
  <c r="AD227" i="2"/>
  <c r="AH269" i="2"/>
  <c r="AK277" i="2"/>
  <c r="AH277" i="2"/>
  <c r="AD277" i="2"/>
  <c r="U277" i="2"/>
  <c r="O277" i="2"/>
  <c r="AJ285" i="2"/>
  <c r="L60" i="3"/>
  <c r="N285" i="2"/>
  <c r="P285" i="2"/>
  <c r="Q285" i="2"/>
  <c r="M285" i="2"/>
  <c r="O269" i="2"/>
  <c r="AK269" i="2"/>
  <c r="AD269" i="2"/>
  <c r="AF285" i="2"/>
  <c r="N59" i="3"/>
  <c r="N64" i="3" s="1"/>
  <c r="AC285" i="2"/>
  <c r="K59" i="3"/>
  <c r="K64" i="3" s="1"/>
  <c r="AE285" i="2"/>
  <c r="M59" i="3"/>
  <c r="AI285" i="2"/>
  <c r="P59" i="3"/>
  <c r="R59" i="3" s="1"/>
  <c r="AB285" i="2"/>
  <c r="J59" i="3"/>
  <c r="L59" i="3" s="1"/>
  <c r="E18" i="18"/>
  <c r="O43" i="3"/>
  <c r="N54" i="3"/>
  <c r="L41" i="3"/>
  <c r="L176" i="2"/>
  <c r="O51" i="3"/>
  <c r="J54" i="3"/>
  <c r="K54" i="3"/>
  <c r="R50" i="3"/>
  <c r="O50" i="3"/>
  <c r="AD176" i="2"/>
  <c r="R176" i="2"/>
  <c r="Z176" i="2"/>
  <c r="H41" i="3" s="1"/>
  <c r="O176" i="2"/>
  <c r="M44" i="3"/>
  <c r="L43" i="3"/>
  <c r="R43" i="3"/>
  <c r="P64" i="3"/>
  <c r="N36" i="3"/>
  <c r="H50" i="3"/>
  <c r="L148" i="2"/>
  <c r="AK193" i="2"/>
  <c r="Q36" i="3"/>
  <c r="E12" i="18" s="1"/>
  <c r="J158" i="2"/>
  <c r="Q28" i="3"/>
  <c r="E10" i="18" s="1"/>
  <c r="AD254" i="2"/>
  <c r="AK261" i="2"/>
  <c r="AH254" i="2"/>
  <c r="AJ118" i="2"/>
  <c r="N24" i="3"/>
  <c r="AF118" i="2"/>
  <c r="K24" i="3"/>
  <c r="K28" i="3" s="1"/>
  <c r="AC118" i="2"/>
  <c r="AF77" i="2"/>
  <c r="N17" i="3"/>
  <c r="N19" i="3" s="1"/>
  <c r="AF194" i="2"/>
  <c r="AE194" i="2"/>
  <c r="AK254" i="2"/>
  <c r="AH193" i="2"/>
  <c r="AD261" i="2"/>
  <c r="L51" i="3" s="1"/>
  <c r="L54" i="3" s="1"/>
  <c r="AH261" i="2"/>
  <c r="AA203" i="2"/>
  <c r="AL203" i="2" s="1"/>
  <c r="O261" i="2"/>
  <c r="AA191" i="2"/>
  <c r="AL191" i="2" s="1"/>
  <c r="J194" i="2"/>
  <c r="AA190" i="2"/>
  <c r="AL190" i="2" s="1"/>
  <c r="R60" i="3"/>
  <c r="R64" i="3" s="1"/>
  <c r="P194" i="2"/>
  <c r="O193" i="2"/>
  <c r="U261" i="2"/>
  <c r="Q12" i="3"/>
  <c r="E6" i="18" s="1"/>
  <c r="AF46" i="2"/>
  <c r="N11" i="3"/>
  <c r="N12" i="3" s="1"/>
  <c r="M194" i="2"/>
  <c r="U254" i="2"/>
  <c r="O186" i="2"/>
  <c r="AJ46" i="2"/>
  <c r="AA169" i="2"/>
  <c r="AL169" i="2" s="1"/>
  <c r="X193" i="2"/>
  <c r="T194" i="2"/>
  <c r="AH186" i="2"/>
  <c r="O35" i="3" s="1"/>
  <c r="AD193" i="2"/>
  <c r="AA204" i="2"/>
  <c r="AL204" i="2" s="1"/>
  <c r="R193" i="2"/>
  <c r="AA180" i="2"/>
  <c r="AL180" i="2" s="1"/>
  <c r="K194" i="2"/>
  <c r="R254" i="2"/>
  <c r="AA208" i="2"/>
  <c r="AL208" i="2" s="1"/>
  <c r="R261" i="2"/>
  <c r="L193" i="2"/>
  <c r="AA184" i="2"/>
  <c r="AL184" i="2" s="1"/>
  <c r="AA224" i="2"/>
  <c r="AL224" i="2" s="1"/>
  <c r="N194" i="2"/>
  <c r="AA170" i="2"/>
  <c r="AL170" i="2" s="1"/>
  <c r="AA221" i="2"/>
  <c r="AL221" i="2" s="1"/>
  <c r="K12" i="3"/>
  <c r="AA166" i="2"/>
  <c r="AA214" i="2"/>
  <c r="Y186" i="2"/>
  <c r="G42" i="3" s="1"/>
  <c r="AA179" i="2"/>
  <c r="AA205" i="2"/>
  <c r="AL205" i="2" s="1"/>
  <c r="O254" i="2"/>
  <c r="AA222" i="2"/>
  <c r="AL222" i="2" s="1"/>
  <c r="U193" i="2"/>
  <c r="AA192" i="2"/>
  <c r="AL192" i="2" s="1"/>
  <c r="AA181" i="2"/>
  <c r="AL181" i="2" s="1"/>
  <c r="AA167" i="2"/>
  <c r="AL167" i="2" s="1"/>
  <c r="L186" i="2"/>
  <c r="U186" i="2"/>
  <c r="Z193" i="2"/>
  <c r="H43" i="3" s="1"/>
  <c r="AA223" i="2"/>
  <c r="AL223" i="2" s="1"/>
  <c r="AA220" i="2"/>
  <c r="AA216" i="2"/>
  <c r="AL216" i="2" s="1"/>
  <c r="AA185" i="2"/>
  <c r="AL185" i="2" s="1"/>
  <c r="Y193" i="2"/>
  <c r="G43" i="3" s="1"/>
  <c r="AA189" i="2"/>
  <c r="AA202" i="2"/>
  <c r="AA182" i="2"/>
  <c r="AL182" i="2" s="1"/>
  <c r="AA225" i="2"/>
  <c r="AL225" i="2" s="1"/>
  <c r="AA215" i="2"/>
  <c r="AL215" i="2" s="1"/>
  <c r="AA168" i="2"/>
  <c r="AL168" i="2" s="1"/>
  <c r="AC46" i="2"/>
  <c r="O44" i="3" l="1"/>
  <c r="L240" i="2"/>
  <c r="AD240" i="2"/>
  <c r="H49" i="3"/>
  <c r="AA217" i="2"/>
  <c r="L158" i="2"/>
  <c r="D18" i="18"/>
  <c r="L64" i="3"/>
  <c r="R285" i="2"/>
  <c r="AH285" i="2"/>
  <c r="AK285" i="2"/>
  <c r="AD285" i="2"/>
  <c r="O285" i="2"/>
  <c r="M64" i="3"/>
  <c r="O59" i="3"/>
  <c r="O64" i="3" s="1"/>
  <c r="J64" i="3"/>
  <c r="E17" i="18"/>
  <c r="D16" i="18"/>
  <c r="I50" i="3"/>
  <c r="T50" i="3" s="1"/>
  <c r="I43" i="3"/>
  <c r="T43" i="3" s="1"/>
  <c r="AF286" i="2"/>
  <c r="AL220" i="2"/>
  <c r="AH194" i="2"/>
  <c r="D6" i="18"/>
  <c r="O194" i="2"/>
  <c r="L194" i="2"/>
  <c r="AL179" i="2"/>
  <c r="AL189" i="2"/>
  <c r="AL193" i="2" s="1"/>
  <c r="S43" i="3" s="1"/>
  <c r="AA193" i="2"/>
  <c r="AL166" i="2"/>
  <c r="AL202" i="2"/>
  <c r="AL214" i="2"/>
  <c r="S50" i="3" l="1"/>
  <c r="AL217" i="2"/>
  <c r="D17" i="18"/>
  <c r="K91" i="2" l="1"/>
  <c r="K86" i="2"/>
  <c r="K101" i="2"/>
  <c r="K100" i="2"/>
  <c r="K99" i="2"/>
  <c r="K94" i="2"/>
  <c r="K95" i="2"/>
  <c r="K92" i="2"/>
  <c r="K89" i="2"/>
  <c r="K90" i="2"/>
  <c r="K87" i="2"/>
  <c r="K93" i="2"/>
  <c r="J100" i="2" l="1"/>
  <c r="J87" i="2"/>
  <c r="J88" i="2"/>
  <c r="J90" i="2"/>
  <c r="L90" i="2" s="1"/>
  <c r="J95" i="2"/>
  <c r="K102" i="2"/>
  <c r="J102" i="2"/>
  <c r="J92" i="2"/>
  <c r="K88" i="2"/>
  <c r="J101" i="2"/>
  <c r="J99" i="2"/>
  <c r="J94" i="2"/>
  <c r="J91" i="2"/>
  <c r="J86" i="2"/>
  <c r="L95" i="2" l="1"/>
  <c r="L100" i="2"/>
  <c r="L88" i="2"/>
  <c r="L94" i="2"/>
  <c r="J85" i="2"/>
  <c r="L101" i="2"/>
  <c r="L87" i="2"/>
  <c r="L92" i="2"/>
  <c r="L91" i="2"/>
  <c r="K85" i="2"/>
  <c r="J103" i="2"/>
  <c r="L99" i="2"/>
  <c r="L102" i="2"/>
  <c r="J89" i="2"/>
  <c r="L86" i="2"/>
  <c r="K103" i="2"/>
  <c r="K96" i="2" l="1"/>
  <c r="L103" i="2"/>
  <c r="L89" i="2"/>
  <c r="L85" i="2"/>
  <c r="K74" i="2" l="1"/>
  <c r="K75" i="2"/>
  <c r="K73" i="2"/>
  <c r="K72" i="2"/>
  <c r="K70" i="2"/>
  <c r="K71" i="2"/>
  <c r="K60" i="2"/>
  <c r="K62" i="2"/>
  <c r="K61" i="2"/>
  <c r="J60" i="2" l="1"/>
  <c r="L60" i="2" s="1"/>
  <c r="J63" i="2"/>
  <c r="J72" i="2"/>
  <c r="K55" i="2"/>
  <c r="K59" i="2"/>
  <c r="K63" i="2"/>
  <c r="J62" i="2"/>
  <c r="J70" i="2"/>
  <c r="J71" i="2"/>
  <c r="J75" i="2"/>
  <c r="K58" i="2"/>
  <c r="J61" i="2"/>
  <c r="J73" i="2" l="1"/>
  <c r="L72" i="2"/>
  <c r="J55" i="2"/>
  <c r="J74" i="2"/>
  <c r="L74" i="2" s="1"/>
  <c r="L75" i="2"/>
  <c r="L61" i="2"/>
  <c r="L62" i="2"/>
  <c r="L70" i="2"/>
  <c r="L71" i="2"/>
  <c r="J58" i="2"/>
  <c r="J59" i="2"/>
  <c r="L55" i="2" l="1"/>
  <c r="L73" i="2"/>
  <c r="L59" i="2"/>
  <c r="L58" i="2"/>
  <c r="K22" i="2" l="1"/>
  <c r="K44" i="2"/>
  <c r="K24" i="2"/>
  <c r="K42" i="2"/>
  <c r="K36" i="2"/>
  <c r="K18" i="2"/>
  <c r="K15" i="2"/>
  <c r="K40" i="2"/>
  <c r="K116" i="2"/>
  <c r="K11" i="2"/>
  <c r="K16" i="2"/>
  <c r="K23" i="2"/>
  <c r="K114" i="2"/>
  <c r="K41" i="2"/>
  <c r="K33" i="2"/>
  <c r="K32" i="2"/>
  <c r="K34" i="2"/>
  <c r="K12" i="2"/>
  <c r="K17" i="2"/>
  <c r="K13" i="2"/>
  <c r="K19" i="2"/>
  <c r="K20" i="2"/>
  <c r="K115" i="2"/>
  <c r="K25" i="2"/>
  <c r="K14" i="2"/>
  <c r="K117" i="2" l="1"/>
  <c r="J34" i="2"/>
  <c r="J29" i="2"/>
  <c r="K29" i="2"/>
  <c r="K30" i="2"/>
  <c r="K31" i="2"/>
  <c r="K68" i="2"/>
  <c r="K35" i="2"/>
  <c r="K69" i="2"/>
  <c r="K107" i="2"/>
  <c r="K21" i="2"/>
  <c r="J36" i="2"/>
  <c r="K10" i="2"/>
  <c r="J32" i="2"/>
  <c r="J11" i="2" l="1"/>
  <c r="L11" i="2" s="1"/>
  <c r="J12" i="2"/>
  <c r="J15" i="2"/>
  <c r="L15" i="2" s="1"/>
  <c r="L36" i="2"/>
  <c r="L32" i="2"/>
  <c r="L34" i="2"/>
  <c r="K26" i="2"/>
  <c r="K37" i="2"/>
  <c r="L29" i="2"/>
  <c r="K57" i="2"/>
  <c r="J14" i="2"/>
  <c r="K56" i="2"/>
  <c r="J21" i="2"/>
  <c r="K43" i="2"/>
  <c r="J35" i="2"/>
  <c r="K67" i="2"/>
  <c r="J31" i="2"/>
  <c r="K108" i="2"/>
  <c r="J33" i="2"/>
  <c r="J24" i="2"/>
  <c r="J40" i="2"/>
  <c r="J114" i="2"/>
  <c r="K109" i="2"/>
  <c r="J30" i="2"/>
  <c r="K110" i="2"/>
  <c r="J41" i="2"/>
  <c r="J116" i="2"/>
  <c r="J44" i="2"/>
  <c r="J43" i="2"/>
  <c r="J16" i="2"/>
  <c r="J56" i="2"/>
  <c r="J42" i="2"/>
  <c r="J23" i="2"/>
  <c r="J13" i="2" l="1"/>
  <c r="L12" i="2"/>
  <c r="J68" i="2"/>
  <c r="J10" i="2"/>
  <c r="L10" i="2" s="1"/>
  <c r="L16" i="2"/>
  <c r="L116" i="2"/>
  <c r="J45" i="2"/>
  <c r="L40" i="2"/>
  <c r="L41" i="2"/>
  <c r="K76" i="2"/>
  <c r="L21" i="2"/>
  <c r="L14" i="2"/>
  <c r="K106" i="2"/>
  <c r="L30" i="2"/>
  <c r="L24" i="2"/>
  <c r="L56" i="2"/>
  <c r="L42" i="2"/>
  <c r="L23" i="2"/>
  <c r="L43" i="2"/>
  <c r="L44" i="2"/>
  <c r="L31" i="2"/>
  <c r="L35" i="2"/>
  <c r="K45" i="2"/>
  <c r="K46" i="2" s="1"/>
  <c r="L33" i="2"/>
  <c r="L114" i="2"/>
  <c r="J37" i="2"/>
  <c r="J19" i="2"/>
  <c r="J110" i="2"/>
  <c r="J106" i="2"/>
  <c r="J18" i="2"/>
  <c r="J20" i="2"/>
  <c r="J22" i="2"/>
  <c r="J108" i="2"/>
  <c r="J107" i="2"/>
  <c r="J109" i="2"/>
  <c r="J17" i="2"/>
  <c r="J69" i="2"/>
  <c r="J57" i="2"/>
  <c r="J25" i="2"/>
  <c r="L13" i="2" l="1"/>
  <c r="L68" i="2"/>
  <c r="L37" i="2"/>
  <c r="J26" i="2"/>
  <c r="J46" i="2" s="1"/>
  <c r="L107" i="2"/>
  <c r="L108" i="2"/>
  <c r="L106" i="2"/>
  <c r="J111" i="2"/>
  <c r="L22" i="2"/>
  <c r="L25" i="2"/>
  <c r="L69" i="2"/>
  <c r="L20" i="2"/>
  <c r="L110" i="2"/>
  <c r="L57" i="2"/>
  <c r="L109" i="2"/>
  <c r="J115" i="2"/>
  <c r="L18" i="2"/>
  <c r="L45" i="2"/>
  <c r="K54" i="2"/>
  <c r="L19" i="2"/>
  <c r="L17" i="2"/>
  <c r="K111" i="2"/>
  <c r="K118" i="2" s="1"/>
  <c r="J54" i="2"/>
  <c r="J67" i="2"/>
  <c r="L26" i="2" l="1"/>
  <c r="L46" i="2" s="1"/>
  <c r="L54" i="2"/>
  <c r="L64" i="2" s="1"/>
  <c r="J64" i="2"/>
  <c r="J76" i="2"/>
  <c r="L67" i="2"/>
  <c r="L76" i="2" s="1"/>
  <c r="K64" i="2"/>
  <c r="K77" i="2" s="1"/>
  <c r="L115" i="2"/>
  <c r="L117" i="2" s="1"/>
  <c r="J117" i="2"/>
  <c r="L111" i="2"/>
  <c r="L77" i="2" l="1"/>
  <c r="J77" i="2"/>
  <c r="W126" i="2" l="1"/>
  <c r="W127" i="2"/>
  <c r="W128" i="2"/>
  <c r="W129" i="2"/>
  <c r="W130" i="2"/>
  <c r="W131" i="2"/>
  <c r="W132" i="2"/>
  <c r="W133" i="2"/>
  <c r="W134" i="2"/>
  <c r="W135" i="2"/>
  <c r="T126" i="2"/>
  <c r="T127" i="2"/>
  <c r="T128" i="2"/>
  <c r="T129" i="2"/>
  <c r="T130" i="2"/>
  <c r="T131" i="2"/>
  <c r="T132" i="2"/>
  <c r="T133" i="2"/>
  <c r="T134" i="2"/>
  <c r="T135" i="2"/>
  <c r="Q126" i="2"/>
  <c r="Q127" i="2"/>
  <c r="Q128" i="2"/>
  <c r="Q129" i="2"/>
  <c r="Q130" i="2"/>
  <c r="Q131" i="2"/>
  <c r="Q132" i="2"/>
  <c r="Q133" i="2"/>
  <c r="Q134" i="2"/>
  <c r="Q135" i="2"/>
  <c r="N126" i="2"/>
  <c r="N127" i="2"/>
  <c r="N128" i="2"/>
  <c r="N129" i="2"/>
  <c r="N130" i="2"/>
  <c r="N131" i="2"/>
  <c r="N132" i="2"/>
  <c r="N133" i="2"/>
  <c r="N134" i="2"/>
  <c r="N135" i="2"/>
  <c r="AB153" i="2"/>
  <c r="Q136" i="2" l="1"/>
  <c r="W136" i="2"/>
  <c r="N136" i="2"/>
  <c r="T136" i="2"/>
  <c r="AB155" i="2"/>
  <c r="M126" i="2"/>
  <c r="M130" i="2"/>
  <c r="O130" i="2" s="1"/>
  <c r="M134" i="2"/>
  <c r="O134" i="2" s="1"/>
  <c r="AB154" i="2"/>
  <c r="M128" i="2"/>
  <c r="O128" i="2" s="1"/>
  <c r="M132" i="2"/>
  <c r="O132" i="2" s="1"/>
  <c r="AB151" i="2"/>
  <c r="M129" i="2"/>
  <c r="O129" i="2" s="1"/>
  <c r="AB128" i="2"/>
  <c r="AD128" i="2" s="1"/>
  <c r="AB140" i="2"/>
  <c r="AD140" i="2" s="1"/>
  <c r="AB142" i="2"/>
  <c r="AD142" i="2" s="1"/>
  <c r="AB144" i="2"/>
  <c r="AD144" i="2" s="1"/>
  <c r="AB146" i="2"/>
  <c r="AD146" i="2" s="1"/>
  <c r="M127" i="2"/>
  <c r="O127" i="2" s="1"/>
  <c r="M131" i="2"/>
  <c r="O131" i="2" s="1"/>
  <c r="M135" i="2"/>
  <c r="O135" i="2" s="1"/>
  <c r="AB133" i="2"/>
  <c r="AD133" i="2" s="1"/>
  <c r="AB129" i="2"/>
  <c r="AD129" i="2" s="1"/>
  <c r="AB134" i="2"/>
  <c r="AD134" i="2" s="1"/>
  <c r="AB130" i="2"/>
  <c r="AD130" i="2" s="1"/>
  <c r="AB126" i="2"/>
  <c r="AB132" i="2"/>
  <c r="AD132" i="2" s="1"/>
  <c r="AB152" i="2"/>
  <c r="AB156" i="2"/>
  <c r="AB139" i="2"/>
  <c r="AD139" i="2" s="1"/>
  <c r="AB141" i="2"/>
  <c r="AD141" i="2" s="1"/>
  <c r="AB143" i="2"/>
  <c r="AD143" i="2" s="1"/>
  <c r="AB145" i="2"/>
  <c r="AD145" i="2" s="1"/>
  <c r="AB147" i="2"/>
  <c r="AD147" i="2" s="1"/>
  <c r="M133" i="2"/>
  <c r="O133" i="2" s="1"/>
  <c r="AB135" i="2"/>
  <c r="AD135" i="2" s="1"/>
  <c r="AB131" i="2"/>
  <c r="AD131" i="2" s="1"/>
  <c r="AB127" i="2"/>
  <c r="AD127" i="2" s="1"/>
  <c r="P126" i="2"/>
  <c r="P130" i="2"/>
  <c r="R130" i="2" s="1"/>
  <c r="P134" i="2"/>
  <c r="R134" i="2" s="1"/>
  <c r="P127" i="2"/>
  <c r="R127" i="2" s="1"/>
  <c r="P135" i="2"/>
  <c r="R135" i="2" s="1"/>
  <c r="P131" i="2"/>
  <c r="R131" i="2" s="1"/>
  <c r="AD126" i="2"/>
  <c r="AI133" i="2"/>
  <c r="AK133" i="2" s="1"/>
  <c r="AI130" i="2"/>
  <c r="AK130" i="2" s="1"/>
  <c r="P129" i="2"/>
  <c r="R129" i="2" s="1"/>
  <c r="P133" i="2"/>
  <c r="R133" i="2" s="1"/>
  <c r="AI135" i="2"/>
  <c r="AK135" i="2" s="1"/>
  <c r="AI131" i="2"/>
  <c r="AK131" i="2" s="1"/>
  <c r="AI127" i="2"/>
  <c r="AK127" i="2" s="1"/>
  <c r="AI129" i="2"/>
  <c r="AK129" i="2" s="1"/>
  <c r="AI134" i="2"/>
  <c r="AK134" i="2" s="1"/>
  <c r="AI126" i="2"/>
  <c r="P128" i="2"/>
  <c r="R128" i="2" s="1"/>
  <c r="P132" i="2"/>
  <c r="R132" i="2" s="1"/>
  <c r="AI132" i="2"/>
  <c r="AK132" i="2" s="1"/>
  <c r="AI128" i="2"/>
  <c r="AK128" i="2" s="1"/>
  <c r="S128" i="2"/>
  <c r="U128" i="2" s="1"/>
  <c r="S132" i="2"/>
  <c r="U132" i="2" s="1"/>
  <c r="AI156" i="2"/>
  <c r="AK156" i="2" s="1"/>
  <c r="S129" i="2"/>
  <c r="U129" i="2" s="1"/>
  <c r="S133" i="2"/>
  <c r="U133" i="2" s="1"/>
  <c r="AI154" i="2"/>
  <c r="AK154" i="2" s="1"/>
  <c r="AI139" i="2"/>
  <c r="AK139" i="2" s="1"/>
  <c r="AI141" i="2"/>
  <c r="AK141" i="2" s="1"/>
  <c r="AI143" i="2"/>
  <c r="AK143" i="2" s="1"/>
  <c r="AI145" i="2"/>
  <c r="AK145" i="2" s="1"/>
  <c r="AI147" i="2"/>
  <c r="AK147" i="2" s="1"/>
  <c r="AI151" i="2"/>
  <c r="AI155" i="2"/>
  <c r="AK155" i="2" s="1"/>
  <c r="Z133" i="2"/>
  <c r="Z130" i="2"/>
  <c r="AI152" i="2"/>
  <c r="AK152" i="2" s="1"/>
  <c r="AI140" i="2"/>
  <c r="AK140" i="2" s="1"/>
  <c r="AI142" i="2"/>
  <c r="AK142" i="2" s="1"/>
  <c r="AI144" i="2"/>
  <c r="AK144" i="2" s="1"/>
  <c r="AI146" i="2"/>
  <c r="AK146" i="2" s="1"/>
  <c r="S127" i="2"/>
  <c r="U127" i="2" s="1"/>
  <c r="S131" i="2"/>
  <c r="U131" i="2" s="1"/>
  <c r="S135" i="2"/>
  <c r="U135" i="2" s="1"/>
  <c r="Z135" i="2"/>
  <c r="Z131" i="2"/>
  <c r="Z127" i="2"/>
  <c r="Z129" i="2"/>
  <c r="AI153" i="2"/>
  <c r="AK153" i="2" s="1"/>
  <c r="Z134" i="2"/>
  <c r="S126" i="2"/>
  <c r="S130" i="2"/>
  <c r="U130" i="2" s="1"/>
  <c r="S134" i="2"/>
  <c r="U134" i="2" s="1"/>
  <c r="Z132" i="2"/>
  <c r="Z128" i="2"/>
  <c r="V126" i="2"/>
  <c r="V130" i="2"/>
  <c r="V134" i="2"/>
  <c r="V127" i="2"/>
  <c r="V131" i="2"/>
  <c r="X131" i="2" s="1"/>
  <c r="V135" i="2"/>
  <c r="Z126" i="2"/>
  <c r="V128" i="2"/>
  <c r="V132" i="2"/>
  <c r="V129" i="2"/>
  <c r="V133" i="2"/>
  <c r="Q145" i="2"/>
  <c r="Q140" i="2"/>
  <c r="Q146" i="2"/>
  <c r="Q143" i="2"/>
  <c r="N147" i="2"/>
  <c r="T143" i="2"/>
  <c r="W141" i="2"/>
  <c r="N142" i="2"/>
  <c r="W145" i="2"/>
  <c r="N145" i="2"/>
  <c r="T145" i="2"/>
  <c r="W146" i="2"/>
  <c r="W140" i="2"/>
  <c r="W144" i="2"/>
  <c r="W142" i="2"/>
  <c r="T144" i="2"/>
  <c r="T147" i="2"/>
  <c r="T141" i="2"/>
  <c r="T142" i="2"/>
  <c r="T146" i="2"/>
  <c r="T140" i="2"/>
  <c r="Q141" i="2"/>
  <c r="Q144" i="2"/>
  <c r="Q142" i="2"/>
  <c r="N141" i="2"/>
  <c r="N146" i="2"/>
  <c r="N144" i="2"/>
  <c r="N143" i="2"/>
  <c r="N140" i="2"/>
  <c r="S136" i="2" l="1"/>
  <c r="AD136" i="2"/>
  <c r="X126" i="2"/>
  <c r="V136" i="2"/>
  <c r="O126" i="2"/>
  <c r="O136" i="2" s="1"/>
  <c r="M136" i="2"/>
  <c r="AK126" i="2"/>
  <c r="AK136" i="2" s="1"/>
  <c r="AI136" i="2"/>
  <c r="P33" i="3" s="1"/>
  <c r="R33" i="3" s="1"/>
  <c r="R126" i="2"/>
  <c r="R136" i="2" s="1"/>
  <c r="P136" i="2"/>
  <c r="AB136" i="2"/>
  <c r="J33" i="3" s="1"/>
  <c r="AI157" i="2"/>
  <c r="P35" i="3" s="1"/>
  <c r="R35" i="3" s="1"/>
  <c r="Z136" i="2"/>
  <c r="H33" i="3" s="1"/>
  <c r="AB157" i="2"/>
  <c r="J35" i="3" s="1"/>
  <c r="M141" i="2"/>
  <c r="O141" i="2" s="1"/>
  <c r="AD148" i="2"/>
  <c r="M143" i="2"/>
  <c r="O143" i="2" s="1"/>
  <c r="M144" i="2"/>
  <c r="O144" i="2" s="1"/>
  <c r="M146" i="2"/>
  <c r="O146" i="2" s="1"/>
  <c r="M145" i="2"/>
  <c r="O145" i="2" s="1"/>
  <c r="AB148" i="2"/>
  <c r="J34" i="3" s="1"/>
  <c r="L34" i="3" s="1"/>
  <c r="M142" i="2"/>
  <c r="O142" i="2" s="1"/>
  <c r="M140" i="2"/>
  <c r="O140" i="2" s="1"/>
  <c r="M147" i="2"/>
  <c r="O147" i="2" s="1"/>
  <c r="P142" i="2"/>
  <c r="R142" i="2" s="1"/>
  <c r="P146" i="2"/>
  <c r="R146" i="2" s="1"/>
  <c r="S140" i="2"/>
  <c r="U140" i="2" s="1"/>
  <c r="S144" i="2"/>
  <c r="U144" i="2" s="1"/>
  <c r="S143" i="2"/>
  <c r="U143" i="2" s="1"/>
  <c r="Y134" i="2"/>
  <c r="AA134" i="2" s="1"/>
  <c r="Z140" i="2"/>
  <c r="Z145" i="2"/>
  <c r="AK151" i="2"/>
  <c r="AK157" i="2" s="1"/>
  <c r="Y127" i="2"/>
  <c r="AA127" i="2" s="1"/>
  <c r="Y130" i="2"/>
  <c r="AA130" i="2" s="1"/>
  <c r="S146" i="2"/>
  <c r="U146" i="2" s="1"/>
  <c r="AI148" i="2"/>
  <c r="S142" i="2"/>
  <c r="U142" i="2" s="1"/>
  <c r="Z142" i="2"/>
  <c r="Z144" i="2"/>
  <c r="Z146" i="2"/>
  <c r="Y135" i="2"/>
  <c r="AA135" i="2" s="1"/>
  <c r="U126" i="2"/>
  <c r="U136" i="2" s="1"/>
  <c r="S141" i="2"/>
  <c r="U141" i="2" s="1"/>
  <c r="S147" i="2"/>
  <c r="U147" i="2" s="1"/>
  <c r="S145" i="2"/>
  <c r="U145" i="2" s="1"/>
  <c r="Z141" i="2"/>
  <c r="X135" i="2"/>
  <c r="V142" i="2"/>
  <c r="Y126" i="2"/>
  <c r="X130" i="2"/>
  <c r="V140" i="2"/>
  <c r="X140" i="2" s="1"/>
  <c r="X127" i="2"/>
  <c r="V145" i="2"/>
  <c r="X145" i="2" s="1"/>
  <c r="X134" i="2"/>
  <c r="Y131" i="2"/>
  <c r="AA131" i="2" s="1"/>
  <c r="Y128" i="2"/>
  <c r="AA128" i="2" s="1"/>
  <c r="X128" i="2"/>
  <c r="V147" i="2"/>
  <c r="V143" i="2"/>
  <c r="Y133" i="2"/>
  <c r="AA133" i="2" s="1"/>
  <c r="X133" i="2"/>
  <c r="X129" i="2"/>
  <c r="Y129" i="2"/>
  <c r="AA129" i="2" s="1"/>
  <c r="AK148" i="2"/>
  <c r="Y132" i="2"/>
  <c r="AA132" i="2" s="1"/>
  <c r="X132" i="2"/>
  <c r="W153" i="2"/>
  <c r="W143" i="2"/>
  <c r="Z143" i="2" s="1"/>
  <c r="W156" i="2"/>
  <c r="W151" i="2"/>
  <c r="T155" i="2"/>
  <c r="W139" i="2"/>
  <c r="V141" i="2"/>
  <c r="V146" i="2"/>
  <c r="P147" i="2"/>
  <c r="P141" i="2"/>
  <c r="R141" i="2" s="1"/>
  <c r="P145" i="2"/>
  <c r="R145" i="2" s="1"/>
  <c r="W154" i="2"/>
  <c r="W155" i="2"/>
  <c r="T151" i="2"/>
  <c r="T153" i="2"/>
  <c r="T154" i="2"/>
  <c r="N155" i="2"/>
  <c r="N154" i="2"/>
  <c r="N152" i="2"/>
  <c r="N153" i="2"/>
  <c r="AK158" i="2" l="1"/>
  <c r="X136" i="2"/>
  <c r="AI158" i="2"/>
  <c r="AA126" i="2"/>
  <c r="AA136" i="2" s="1"/>
  <c r="Y136" i="2"/>
  <c r="AB158" i="2"/>
  <c r="M155" i="2"/>
  <c r="O155" i="2" s="1"/>
  <c r="M156" i="2"/>
  <c r="M139" i="2"/>
  <c r="N139" i="2"/>
  <c r="N148" i="2" s="1"/>
  <c r="P152" i="2"/>
  <c r="Q139" i="2"/>
  <c r="AC154" i="2"/>
  <c r="AD154" i="2" s="1"/>
  <c r="Q154" i="2"/>
  <c r="Z154" i="2" s="1"/>
  <c r="AC156" i="2"/>
  <c r="AD156" i="2" s="1"/>
  <c r="Q156" i="2"/>
  <c r="P156" i="2"/>
  <c r="P154" i="2"/>
  <c r="J36" i="3"/>
  <c r="L33" i="3"/>
  <c r="AC152" i="2"/>
  <c r="AD152" i="2" s="1"/>
  <c r="Q152" i="2"/>
  <c r="AC155" i="2"/>
  <c r="AD155" i="2" s="1"/>
  <c r="Q155" i="2"/>
  <c r="Z155" i="2" s="1"/>
  <c r="P34" i="3"/>
  <c r="R34" i="3" s="1"/>
  <c r="R36" i="3" s="1"/>
  <c r="T139" i="2"/>
  <c r="T148" i="2" s="1"/>
  <c r="S155" i="2"/>
  <c r="U155" i="2" s="1"/>
  <c r="V144" i="2"/>
  <c r="X144" i="2" s="1"/>
  <c r="Y145" i="2"/>
  <c r="AA145" i="2" s="1"/>
  <c r="V151" i="2"/>
  <c r="X141" i="2"/>
  <c r="Y141" i="2"/>
  <c r="AA141" i="2" s="1"/>
  <c r="Y146" i="2"/>
  <c r="AA146" i="2" s="1"/>
  <c r="X146" i="2"/>
  <c r="Y147" i="2"/>
  <c r="V155" i="2"/>
  <c r="V139" i="2"/>
  <c r="X143" i="2"/>
  <c r="Y142" i="2"/>
  <c r="AA142" i="2" s="1"/>
  <c r="X142" i="2"/>
  <c r="V156" i="2"/>
  <c r="W152" i="2"/>
  <c r="W157" i="2" s="1"/>
  <c r="P140" i="2"/>
  <c r="R140" i="2" s="1"/>
  <c r="P143" i="2"/>
  <c r="P144" i="2"/>
  <c r="R144" i="2" s="1"/>
  <c r="S156" i="2"/>
  <c r="T152" i="2"/>
  <c r="X151" i="2" l="1"/>
  <c r="R152" i="2"/>
  <c r="M152" i="2"/>
  <c r="O152" i="2" s="1"/>
  <c r="N151" i="2"/>
  <c r="N156" i="2"/>
  <c r="O156" i="2" s="1"/>
  <c r="M148" i="2"/>
  <c r="O139" i="2"/>
  <c r="O148" i="2" s="1"/>
  <c r="M151" i="2"/>
  <c r="P155" i="2"/>
  <c r="R155" i="2" s="1"/>
  <c r="R154" i="2"/>
  <c r="Y140" i="2"/>
  <c r="AA140" i="2" s="1"/>
  <c r="R156" i="2"/>
  <c r="R143" i="2"/>
  <c r="Y143" i="2"/>
  <c r="AA143" i="2" s="1"/>
  <c r="AC153" i="2"/>
  <c r="AD153" i="2" s="1"/>
  <c r="Q153" i="2"/>
  <c r="Z153" i="2" s="1"/>
  <c r="P151" i="2"/>
  <c r="AC151" i="2"/>
  <c r="Q151" i="2"/>
  <c r="P36" i="3"/>
  <c r="E11" i="18" s="1"/>
  <c r="S139" i="2"/>
  <c r="Z152" i="2"/>
  <c r="Z139" i="2"/>
  <c r="S151" i="2"/>
  <c r="Y144" i="2"/>
  <c r="AA144" i="2" s="1"/>
  <c r="X139" i="2"/>
  <c r="V148" i="2"/>
  <c r="X156" i="2"/>
  <c r="Y156" i="2"/>
  <c r="G33" i="3"/>
  <c r="X155" i="2"/>
  <c r="T156" i="2"/>
  <c r="U156" i="2" s="1"/>
  <c r="V152" i="2"/>
  <c r="V154" i="2"/>
  <c r="V153" i="2"/>
  <c r="S154" i="2"/>
  <c r="U154" i="2" s="1"/>
  <c r="S153" i="2"/>
  <c r="U153" i="2" s="1"/>
  <c r="S152" i="2"/>
  <c r="U152" i="2" s="1"/>
  <c r="P153" i="2"/>
  <c r="M154" i="2"/>
  <c r="O154" i="2" s="1"/>
  <c r="M153" i="2"/>
  <c r="O153" i="2" s="1"/>
  <c r="V157" i="2" l="1"/>
  <c r="P157" i="2"/>
  <c r="AC157" i="2"/>
  <c r="AC158" i="2" s="1"/>
  <c r="R153" i="2"/>
  <c r="S157" i="2"/>
  <c r="M157" i="2"/>
  <c r="M158" i="2" s="1"/>
  <c r="N157" i="2"/>
  <c r="N158" i="2" s="1"/>
  <c r="T157" i="2"/>
  <c r="T158" i="2" s="1"/>
  <c r="V158" i="2"/>
  <c r="Q157" i="2"/>
  <c r="O151" i="2"/>
  <c r="O157" i="2" s="1"/>
  <c r="O158" i="2" s="1"/>
  <c r="Y155" i="2"/>
  <c r="AA155" i="2" s="1"/>
  <c r="AL155" i="2" s="1"/>
  <c r="P139" i="2"/>
  <c r="Z151" i="2"/>
  <c r="R151" i="2"/>
  <c r="R157" i="2" s="1"/>
  <c r="AD151" i="2"/>
  <c r="AD157" i="2" s="1"/>
  <c r="AD158" i="2" s="1"/>
  <c r="U151" i="2"/>
  <c r="U157" i="2" s="1"/>
  <c r="S148" i="2"/>
  <c r="U139" i="2"/>
  <c r="U148" i="2" s="1"/>
  <c r="Z156" i="2"/>
  <c r="Y151" i="2"/>
  <c r="Y153" i="2"/>
  <c r="AA153" i="2" s="1"/>
  <c r="AL153" i="2" s="1"/>
  <c r="X153" i="2"/>
  <c r="X152" i="2"/>
  <c r="Y152" i="2"/>
  <c r="I33" i="3"/>
  <c r="X154" i="2"/>
  <c r="Y154" i="2"/>
  <c r="AA154" i="2" s="1"/>
  <c r="AL154" i="2" s="1"/>
  <c r="K35" i="3" l="1"/>
  <c r="L35" i="3" s="1"/>
  <c r="L36" i="3" s="1"/>
  <c r="U158" i="2"/>
  <c r="X157" i="2"/>
  <c r="S158" i="2"/>
  <c r="Y157" i="2"/>
  <c r="G35" i="3" s="1"/>
  <c r="Z157" i="2"/>
  <c r="P148" i="2"/>
  <c r="P158" i="2" s="1"/>
  <c r="R139" i="2"/>
  <c r="K36" i="3"/>
  <c r="Y139" i="2"/>
  <c r="AA139" i="2" s="1"/>
  <c r="AA151" i="2"/>
  <c r="AA156" i="2"/>
  <c r="AL156" i="2" s="1"/>
  <c r="AA152" i="2"/>
  <c r="T33" i="3"/>
  <c r="H35" i="3" l="1"/>
  <c r="AL151" i="2"/>
  <c r="AA157" i="2"/>
  <c r="D12" i="18"/>
  <c r="Y148" i="2"/>
  <c r="AL152" i="2"/>
  <c r="I35" i="3" l="1"/>
  <c r="T35" i="3" s="1"/>
  <c r="G34" i="3"/>
  <c r="G36" i="3" s="1"/>
  <c r="K76" i="3" s="1"/>
  <c r="Y158" i="2"/>
  <c r="AL157" i="2"/>
  <c r="S35" i="3" s="1"/>
  <c r="C11" i="18" l="1"/>
  <c r="AH147" i="2" l="1"/>
  <c r="AH145" i="2"/>
  <c r="AL145" i="2" s="1"/>
  <c r="AH146" i="2" l="1"/>
  <c r="AL146" i="2" s="1"/>
  <c r="AB94" i="2" l="1"/>
  <c r="AD94" i="2" s="1"/>
  <c r="AB101" i="2" l="1"/>
  <c r="AD101" i="2" s="1"/>
  <c r="AB95" i="2"/>
  <c r="AD95" i="2" s="1"/>
  <c r="AB86" i="2"/>
  <c r="AD86" i="2" s="1"/>
  <c r="AB89" i="2"/>
  <c r="AD89" i="2" s="1"/>
  <c r="AB93" i="2"/>
  <c r="AD93" i="2" s="1"/>
  <c r="AB99" i="2"/>
  <c r="AD99" i="2" s="1"/>
  <c r="AB90" i="2"/>
  <c r="AD90" i="2" s="1"/>
  <c r="AB88" i="2"/>
  <c r="AD88" i="2" s="1"/>
  <c r="AB92" i="2"/>
  <c r="AD92" i="2" s="1"/>
  <c r="AB102" i="2"/>
  <c r="AD102" i="2" s="1"/>
  <c r="AB87" i="2"/>
  <c r="AD87" i="2" s="1"/>
  <c r="AB91" i="2"/>
  <c r="AD91" i="2" s="1"/>
  <c r="AB100" i="2"/>
  <c r="AD100" i="2" s="1"/>
  <c r="AI94" i="2"/>
  <c r="AK94" i="2" s="1"/>
  <c r="AI91" i="2"/>
  <c r="AK91" i="2" s="1"/>
  <c r="AI90" i="2"/>
  <c r="AK90" i="2" s="1"/>
  <c r="AI93" i="2"/>
  <c r="AK93" i="2" s="1"/>
  <c r="AI99" i="2"/>
  <c r="AI88" i="2"/>
  <c r="AK88" i="2" s="1"/>
  <c r="AI92" i="2"/>
  <c r="AK92" i="2" s="1"/>
  <c r="AI100" i="2"/>
  <c r="AK100" i="2" s="1"/>
  <c r="AI87" i="2"/>
  <c r="AK87" i="2" s="1"/>
  <c r="AI102" i="2"/>
  <c r="AK102" i="2" s="1"/>
  <c r="AI95" i="2"/>
  <c r="AK95" i="2" s="1"/>
  <c r="AI89" i="2"/>
  <c r="AK89" i="2" s="1"/>
  <c r="AI101" i="2"/>
  <c r="AK101" i="2" s="1"/>
  <c r="AD103" i="2" l="1"/>
  <c r="AB103" i="2"/>
  <c r="J25" i="3" s="1"/>
  <c r="L25" i="3" s="1"/>
  <c r="AB85" i="2"/>
  <c r="AI103" i="2"/>
  <c r="P25" i="3" s="1"/>
  <c r="R25" i="3" s="1"/>
  <c r="AK99" i="2"/>
  <c r="AK103" i="2" s="1"/>
  <c r="AH89" i="2"/>
  <c r="AH93" i="2"/>
  <c r="AH90" i="2"/>
  <c r="AH94" i="2"/>
  <c r="AH87" i="2"/>
  <c r="AH91" i="2"/>
  <c r="AH95" i="2"/>
  <c r="AH88" i="2"/>
  <c r="AH92" i="2"/>
  <c r="AH101" i="2"/>
  <c r="AH102" i="2"/>
  <c r="AH100" i="2"/>
  <c r="W102" i="2"/>
  <c r="W100" i="2"/>
  <c r="W101" i="2"/>
  <c r="T102" i="2"/>
  <c r="T100" i="2"/>
  <c r="Q100" i="2"/>
  <c r="Q101" i="2"/>
  <c r="Q102" i="2"/>
  <c r="N101" i="2"/>
  <c r="N102" i="2"/>
  <c r="Q88" i="2"/>
  <c r="N94" i="2"/>
  <c r="N86" i="2"/>
  <c r="W88" i="2"/>
  <c r="T88" i="2"/>
  <c r="N93" i="2"/>
  <c r="N87" i="2"/>
  <c r="N90" i="2"/>
  <c r="N88" i="2"/>
  <c r="N95" i="2"/>
  <c r="N89" i="2"/>
  <c r="N92" i="2"/>
  <c r="AB96" i="2" l="1"/>
  <c r="J24" i="3" s="1"/>
  <c r="L24" i="3" s="1"/>
  <c r="AD85" i="2"/>
  <c r="AD96" i="2" s="1"/>
  <c r="M87" i="2"/>
  <c r="O87" i="2" s="1"/>
  <c r="M85" i="2"/>
  <c r="M95" i="2"/>
  <c r="O95" i="2" s="1"/>
  <c r="Z88" i="2"/>
  <c r="Z102" i="2"/>
  <c r="M91" i="2"/>
  <c r="M99" i="2"/>
  <c r="V100" i="2"/>
  <c r="T99" i="2"/>
  <c r="S100" i="2"/>
  <c r="U100" i="2" s="1"/>
  <c r="T101" i="2"/>
  <c r="Z101" i="2" s="1"/>
  <c r="P102" i="2"/>
  <c r="R102" i="2" s="1"/>
  <c r="M94" i="2"/>
  <c r="O94" i="2" s="1"/>
  <c r="N100" i="2"/>
  <c r="Z100" i="2" s="1"/>
  <c r="M89" i="2"/>
  <c r="O89" i="2" s="1"/>
  <c r="N91" i="2"/>
  <c r="N85" i="2"/>
  <c r="M88" i="2"/>
  <c r="O88" i="2" s="1"/>
  <c r="M92" i="2"/>
  <c r="O92" i="2" s="1"/>
  <c r="M86" i="2"/>
  <c r="O86" i="2" s="1"/>
  <c r="M90" i="2"/>
  <c r="O90" i="2" s="1"/>
  <c r="O91" i="2" l="1"/>
  <c r="O85" i="2"/>
  <c r="N96" i="2"/>
  <c r="Q99" i="2"/>
  <c r="Q103" i="2" s="1"/>
  <c r="T103" i="2"/>
  <c r="S102" i="2"/>
  <c r="U102" i="2" s="1"/>
  <c r="V101" i="2"/>
  <c r="X101" i="2" s="1"/>
  <c r="X100" i="2"/>
  <c r="W99" i="2"/>
  <c r="P100" i="2"/>
  <c r="V102" i="2"/>
  <c r="S99" i="2"/>
  <c r="S101" i="2"/>
  <c r="U101" i="2" s="1"/>
  <c r="N99" i="2"/>
  <c r="N103" i="2" s="1"/>
  <c r="M100" i="2"/>
  <c r="P101" i="2"/>
  <c r="R101" i="2" s="1"/>
  <c r="M102" i="2"/>
  <c r="O102" i="2" s="1"/>
  <c r="M101" i="2"/>
  <c r="O101" i="2" s="1"/>
  <c r="O99" i="2" l="1"/>
  <c r="O100" i="2"/>
  <c r="M103" i="2"/>
  <c r="R100" i="2"/>
  <c r="Y100" i="2"/>
  <c r="AA100" i="2" s="1"/>
  <c r="AL100" i="2" s="1"/>
  <c r="P99" i="2"/>
  <c r="U99" i="2"/>
  <c r="U103" i="2" s="1"/>
  <c r="S103" i="2"/>
  <c r="Y101" i="2"/>
  <c r="AA101" i="2" s="1"/>
  <c r="AL101" i="2" s="1"/>
  <c r="W103" i="2"/>
  <c r="Z99" i="2"/>
  <c r="Z103" i="2" s="1"/>
  <c r="H25" i="3" s="1"/>
  <c r="X102" i="2"/>
  <c r="Y102" i="2"/>
  <c r="AA102" i="2" s="1"/>
  <c r="AL102" i="2" s="1"/>
  <c r="AE103" i="2"/>
  <c r="M25" i="3" s="1"/>
  <c r="O25" i="3" s="1"/>
  <c r="AH99" i="2"/>
  <c r="O103" i="2" l="1"/>
  <c r="R99" i="2"/>
  <c r="R103" i="2" s="1"/>
  <c r="P103" i="2"/>
  <c r="V99" i="2"/>
  <c r="Y99" i="2" s="1"/>
  <c r="AH103" i="2"/>
  <c r="X99" i="2" l="1"/>
  <c r="X103" i="2" s="1"/>
  <c r="V103" i="2"/>
  <c r="AA99" i="2"/>
  <c r="Y103" i="2"/>
  <c r="G25" i="3" s="1"/>
  <c r="I25" i="3" s="1"/>
  <c r="T25" i="3" s="1"/>
  <c r="AA103" i="2" l="1"/>
  <c r="AL99" i="2"/>
  <c r="AL103" i="2" s="1"/>
  <c r="S25" i="3" s="1"/>
  <c r="AB75" i="2" l="1"/>
  <c r="AD75" i="2" s="1"/>
  <c r="AB72" i="2"/>
  <c r="AD72" i="2" s="1"/>
  <c r="AB71" i="2"/>
  <c r="AD71" i="2" s="1"/>
  <c r="AB69" i="2"/>
  <c r="AD69" i="2" s="1"/>
  <c r="AB67" i="2"/>
  <c r="AB74" i="2" l="1"/>
  <c r="AD74" i="2" s="1"/>
  <c r="AB73" i="2"/>
  <c r="AD73" i="2" s="1"/>
  <c r="AB68" i="2"/>
  <c r="AD68" i="2" s="1"/>
  <c r="AB70" i="2"/>
  <c r="AD70" i="2" s="1"/>
  <c r="AD67" i="2"/>
  <c r="AI72" i="2"/>
  <c r="AK72" i="2" s="1"/>
  <c r="AI70" i="2"/>
  <c r="AK70" i="2" s="1"/>
  <c r="AI71" i="2"/>
  <c r="AK71" i="2" s="1"/>
  <c r="AI73" i="2"/>
  <c r="AK73" i="2" s="1"/>
  <c r="AI74" i="2"/>
  <c r="AK74" i="2" s="1"/>
  <c r="AI75" i="2"/>
  <c r="AK75" i="2" s="1"/>
  <c r="AI68" i="2"/>
  <c r="AK68" i="2" s="1"/>
  <c r="AI67" i="2"/>
  <c r="AK67" i="2" s="1"/>
  <c r="AI69" i="2"/>
  <c r="AK69" i="2" s="1"/>
  <c r="AB76" i="2" l="1"/>
  <c r="J18" i="3" s="1"/>
  <c r="L18" i="3" s="1"/>
  <c r="AD76" i="2"/>
  <c r="AI76" i="2"/>
  <c r="P18" i="3" s="1"/>
  <c r="R18" i="3" s="1"/>
  <c r="AK76" i="2"/>
  <c r="W74" i="2"/>
  <c r="W71" i="2"/>
  <c r="W67" i="2"/>
  <c r="T75" i="2"/>
  <c r="T74" i="2"/>
  <c r="W75" i="2"/>
  <c r="W69" i="2"/>
  <c r="Q70" i="2"/>
  <c r="N75" i="2"/>
  <c r="N74" i="2"/>
  <c r="N67" i="2"/>
  <c r="N71" i="2"/>
  <c r="N73" i="2"/>
  <c r="N68" i="2"/>
  <c r="N70" i="2"/>
  <c r="W72" i="2"/>
  <c r="W73" i="2"/>
  <c r="W70" i="2"/>
  <c r="V71" i="2"/>
  <c r="W68" i="2"/>
  <c r="Q67" i="2"/>
  <c r="Q75" i="2"/>
  <c r="Q71" i="2"/>
  <c r="Q68" i="2"/>
  <c r="Q74" i="2"/>
  <c r="Q69" i="2"/>
  <c r="Q72" i="2"/>
  <c r="Q73" i="2"/>
  <c r="T70" i="2"/>
  <c r="T67" i="2"/>
  <c r="T73" i="2"/>
  <c r="T72" i="2"/>
  <c r="T68" i="2"/>
  <c r="T69" i="2"/>
  <c r="M63" i="2" l="1"/>
  <c r="P63" i="2"/>
  <c r="P71" i="2"/>
  <c r="R71" i="2" s="1"/>
  <c r="Q76" i="2"/>
  <c r="Z75" i="2"/>
  <c r="S63" i="2"/>
  <c r="Z68" i="2"/>
  <c r="Z70" i="2"/>
  <c r="Z74" i="2"/>
  <c r="Z73" i="2"/>
  <c r="V67" i="2"/>
  <c r="V75" i="2"/>
  <c r="X71" i="2"/>
  <c r="W76" i="2"/>
  <c r="Z67" i="2"/>
  <c r="V63" i="2"/>
  <c r="N69" i="2"/>
  <c r="Z69" i="2" s="1"/>
  <c r="P67" i="2"/>
  <c r="N72" i="2"/>
  <c r="Z72" i="2" s="1"/>
  <c r="M75" i="2"/>
  <c r="O75" i="2" s="1"/>
  <c r="M67" i="2"/>
  <c r="M71" i="2"/>
  <c r="O71" i="2" s="1"/>
  <c r="S67" i="2"/>
  <c r="S71" i="2"/>
  <c r="S72" i="2"/>
  <c r="U72" i="2" s="1"/>
  <c r="N63" i="2"/>
  <c r="N76" i="2" l="1"/>
  <c r="O67" i="2"/>
  <c r="M68" i="2"/>
  <c r="O68" i="2" s="1"/>
  <c r="P68" i="2"/>
  <c r="R68" i="2" s="1"/>
  <c r="R67" i="2"/>
  <c r="S75" i="2"/>
  <c r="U75" i="2" s="1"/>
  <c r="U67" i="2"/>
  <c r="T71" i="2"/>
  <c r="U71" i="2" s="1"/>
  <c r="Y67" i="2"/>
  <c r="AA67" i="2" s="1"/>
  <c r="Y71" i="2"/>
  <c r="X67" i="2"/>
  <c r="X75" i="2"/>
  <c r="Y63" i="2"/>
  <c r="M72" i="2"/>
  <c r="O72" i="2" s="1"/>
  <c r="M70" i="2"/>
  <c r="O70" i="2" s="1"/>
  <c r="M73" i="2"/>
  <c r="O73" i="2" s="1"/>
  <c r="M69" i="2"/>
  <c r="O69" i="2" s="1"/>
  <c r="M74" i="2"/>
  <c r="O74" i="2" s="1"/>
  <c r="V69" i="2"/>
  <c r="V68" i="2"/>
  <c r="V74" i="2"/>
  <c r="V73" i="2"/>
  <c r="V70" i="2"/>
  <c r="V72" i="2"/>
  <c r="P70" i="2"/>
  <c r="R70" i="2" s="1"/>
  <c r="P73" i="2"/>
  <c r="R73" i="2" s="1"/>
  <c r="P75" i="2"/>
  <c r="R75" i="2" s="1"/>
  <c r="P69" i="2"/>
  <c r="R69" i="2" s="1"/>
  <c r="P74" i="2"/>
  <c r="R74" i="2" s="1"/>
  <c r="P72" i="2"/>
  <c r="R72" i="2" s="1"/>
  <c r="S70" i="2"/>
  <c r="U70" i="2" s="1"/>
  <c r="S69" i="2"/>
  <c r="S68" i="2"/>
  <c r="U68" i="2" s="1"/>
  <c r="S74" i="2"/>
  <c r="U74" i="2" s="1"/>
  <c r="S73" i="2"/>
  <c r="U73" i="2" s="1"/>
  <c r="O76" i="2" l="1"/>
  <c r="M76" i="2"/>
  <c r="Q63" i="2"/>
  <c r="AC63" i="2"/>
  <c r="AD63" i="2" s="1"/>
  <c r="Y75" i="2"/>
  <c r="AA75" i="2" s="1"/>
  <c r="P76" i="2"/>
  <c r="R76" i="2"/>
  <c r="U69" i="2"/>
  <c r="U76" i="2" s="1"/>
  <c r="S76" i="2"/>
  <c r="T76" i="2"/>
  <c r="Z71" i="2"/>
  <c r="Z76" i="2" s="1"/>
  <c r="H18" i="3" s="1"/>
  <c r="X70" i="2"/>
  <c r="Y70" i="2"/>
  <c r="AA70" i="2" s="1"/>
  <c r="X69" i="2"/>
  <c r="Y69" i="2"/>
  <c r="AA69" i="2" s="1"/>
  <c r="X72" i="2"/>
  <c r="Y72" i="2"/>
  <c r="AA72" i="2" s="1"/>
  <c r="X68" i="2"/>
  <c r="Y68" i="2"/>
  <c r="V76" i="2"/>
  <c r="X74" i="2"/>
  <c r="Y74" i="2"/>
  <c r="AA74" i="2" s="1"/>
  <c r="X73" i="2"/>
  <c r="Y73" i="2"/>
  <c r="AA73" i="2" s="1"/>
  <c r="R63" i="2" l="1"/>
  <c r="AA71" i="2"/>
  <c r="X76" i="2"/>
  <c r="AA68" i="2"/>
  <c r="Y76" i="2"/>
  <c r="G18" i="3" s="1"/>
  <c r="I18" i="3" s="1"/>
  <c r="T18" i="3" s="1"/>
  <c r="AA76" i="2" l="1"/>
  <c r="W55" i="2"/>
  <c r="AC62" i="2" l="1"/>
  <c r="AD62" i="2" s="1"/>
  <c r="AC60" i="2"/>
  <c r="AD60" i="2" s="1"/>
  <c r="AB58" i="2"/>
  <c r="AB61" i="2"/>
  <c r="AD61" i="2" s="1"/>
  <c r="AB59" i="2"/>
  <c r="AB57" i="2"/>
  <c r="AB55" i="2"/>
  <c r="AI55" i="2"/>
  <c r="AK55" i="2" s="1"/>
  <c r="V55" i="2"/>
  <c r="X55" i="2" l="1"/>
  <c r="AH71" i="2" l="1"/>
  <c r="AL71" i="2" s="1"/>
  <c r="AH75" i="2"/>
  <c r="AL75" i="2" s="1"/>
  <c r="AH72" i="2"/>
  <c r="AL72" i="2" s="1"/>
  <c r="AH73" i="2"/>
  <c r="AL73" i="2" s="1"/>
  <c r="AH70" i="2"/>
  <c r="AL70" i="2" s="1"/>
  <c r="AH74" i="2" l="1"/>
  <c r="AL74" i="2" s="1"/>
  <c r="AI115" i="2" l="1"/>
  <c r="AK115" i="2" s="1"/>
  <c r="AB114" i="2"/>
  <c r="AI110" i="2"/>
  <c r="AK110" i="2" s="1"/>
  <c r="N110" i="2"/>
  <c r="N108" i="2"/>
  <c r="AI107" i="2"/>
  <c r="AK107" i="2" s="1"/>
  <c r="N106" i="2"/>
  <c r="AI86" i="2"/>
  <c r="AK86" i="2" s="1"/>
  <c r="AI85" i="2"/>
  <c r="AI61" i="2"/>
  <c r="AK61" i="2" s="1"/>
  <c r="AI59" i="2"/>
  <c r="AK59" i="2" s="1"/>
  <c r="AI58" i="2"/>
  <c r="AK58" i="2" s="1"/>
  <c r="AI57" i="2"/>
  <c r="AK57" i="2" s="1"/>
  <c r="AI54" i="2"/>
  <c r="AB25" i="2"/>
  <c r="AD25" i="2" s="1"/>
  <c r="AB24" i="2"/>
  <c r="AD24" i="2" s="1"/>
  <c r="AB23" i="2"/>
  <c r="AD23" i="2" s="1"/>
  <c r="AB22" i="2"/>
  <c r="AD22" i="2" s="1"/>
  <c r="AB21" i="2"/>
  <c r="AD21" i="2" s="1"/>
  <c r="AB20" i="2"/>
  <c r="AD20" i="2" s="1"/>
  <c r="AB19" i="2"/>
  <c r="AD19" i="2" s="1"/>
  <c r="AB18" i="2"/>
  <c r="AD18" i="2" s="1"/>
  <c r="AB15" i="2"/>
  <c r="AD15" i="2" s="1"/>
  <c r="AB14" i="2"/>
  <c r="AD14" i="2" s="1"/>
  <c r="AB12" i="2"/>
  <c r="AD12" i="2" s="1"/>
  <c r="AB11" i="2"/>
  <c r="AD11" i="2" s="1"/>
  <c r="AB54" i="2"/>
  <c r="AB64" i="2" s="1"/>
  <c r="AB35" i="2"/>
  <c r="AD35" i="2" s="1"/>
  <c r="AB34" i="2"/>
  <c r="AD34" i="2" s="1"/>
  <c r="AB33" i="2"/>
  <c r="AD33" i="2" s="1"/>
  <c r="AB32" i="2"/>
  <c r="AD32" i="2" s="1"/>
  <c r="AB31" i="2"/>
  <c r="AD31" i="2" s="1"/>
  <c r="AB30" i="2"/>
  <c r="AD30" i="2" s="1"/>
  <c r="AB29" i="2"/>
  <c r="AD29" i="2" s="1"/>
  <c r="AB106" i="2" l="1"/>
  <c r="AD106" i="2" s="1"/>
  <c r="AB17" i="2"/>
  <c r="AD17" i="2" s="1"/>
  <c r="AB108" i="2"/>
  <c r="AD108" i="2" s="1"/>
  <c r="AB116" i="2"/>
  <c r="AD116" i="2" s="1"/>
  <c r="AB107" i="2"/>
  <c r="AD107" i="2" s="1"/>
  <c r="AB110" i="2"/>
  <c r="AD110" i="2" s="1"/>
  <c r="AB115" i="2"/>
  <c r="AD115" i="2" s="1"/>
  <c r="AB13" i="2"/>
  <c r="AD13" i="2" s="1"/>
  <c r="AB41" i="2"/>
  <c r="AD41" i="2" s="1"/>
  <c r="AB44" i="2"/>
  <c r="AD44" i="2" s="1"/>
  <c r="AB109" i="2"/>
  <c r="AD109" i="2" s="1"/>
  <c r="AB43" i="2"/>
  <c r="AD43" i="2" s="1"/>
  <c r="AB16" i="2"/>
  <c r="AD16" i="2" s="1"/>
  <c r="AB40" i="2"/>
  <c r="AD40" i="2" s="1"/>
  <c r="AB42" i="2"/>
  <c r="AD42" i="2" s="1"/>
  <c r="J17" i="3"/>
  <c r="J19" i="3" s="1"/>
  <c r="AB77" i="2"/>
  <c r="AD114" i="2"/>
  <c r="AI25" i="2"/>
  <c r="AK25" i="2" s="1"/>
  <c r="AI32" i="2"/>
  <c r="AK32" i="2" s="1"/>
  <c r="AI34" i="2"/>
  <c r="AK34" i="2" s="1"/>
  <c r="AI44" i="2"/>
  <c r="AK44" i="2" s="1"/>
  <c r="AI109" i="2"/>
  <c r="AK109" i="2" s="1"/>
  <c r="AI16" i="2"/>
  <c r="AK16" i="2" s="1"/>
  <c r="AI19" i="2"/>
  <c r="AK19" i="2" s="1"/>
  <c r="AI23" i="2"/>
  <c r="AK23" i="2" s="1"/>
  <c r="AI40" i="2"/>
  <c r="AK40" i="2" s="1"/>
  <c r="AI42" i="2"/>
  <c r="AK42" i="2" s="1"/>
  <c r="AI108" i="2"/>
  <c r="AK108" i="2" s="1"/>
  <c r="AI116" i="2"/>
  <c r="AK116" i="2" s="1"/>
  <c r="AI15" i="2"/>
  <c r="AK15" i="2" s="1"/>
  <c r="AI13" i="2"/>
  <c r="AK13" i="2" s="1"/>
  <c r="AI17" i="2"/>
  <c r="AK17" i="2" s="1"/>
  <c r="AI20" i="2"/>
  <c r="AK20" i="2" s="1"/>
  <c r="AI31" i="2"/>
  <c r="AK31" i="2" s="1"/>
  <c r="AI33" i="2"/>
  <c r="AK33" i="2" s="1"/>
  <c r="AI35" i="2"/>
  <c r="AK35" i="2" s="1"/>
  <c r="AI106" i="2"/>
  <c r="AK106" i="2" s="1"/>
  <c r="AI114" i="2"/>
  <c r="AK114" i="2" s="1"/>
  <c r="AI96" i="2"/>
  <c r="P24" i="3" s="1"/>
  <c r="R24" i="3" s="1"/>
  <c r="AK85" i="2"/>
  <c r="AK96" i="2" s="1"/>
  <c r="AI11" i="2"/>
  <c r="AK11" i="2" s="1"/>
  <c r="AI22" i="2"/>
  <c r="AK22" i="2" s="1"/>
  <c r="AI10" i="2"/>
  <c r="AK10" i="2" s="1"/>
  <c r="AI14" i="2"/>
  <c r="AK14" i="2" s="1"/>
  <c r="AI18" i="2"/>
  <c r="AK18" i="2" s="1"/>
  <c r="AI21" i="2"/>
  <c r="AK21" i="2" s="1"/>
  <c r="AI24" i="2"/>
  <c r="AK24" i="2" s="1"/>
  <c r="AI36" i="2"/>
  <c r="AK36" i="2" s="1"/>
  <c r="AI43" i="2"/>
  <c r="AK43" i="2" s="1"/>
  <c r="AH68" i="2"/>
  <c r="AL68" i="2" s="1"/>
  <c r="AK54" i="2"/>
  <c r="AI64" i="2"/>
  <c r="AH86" i="2"/>
  <c r="AH69" i="2"/>
  <c r="AL69" i="2" s="1"/>
  <c r="N116" i="2"/>
  <c r="N114" i="2"/>
  <c r="AB36" i="2"/>
  <c r="T95" i="2"/>
  <c r="Q95" i="2"/>
  <c r="Q114" i="2"/>
  <c r="Q116" i="2"/>
  <c r="Q94" i="2"/>
  <c r="Q115" i="2"/>
  <c r="T87" i="2"/>
  <c r="T86" i="2"/>
  <c r="T109" i="2"/>
  <c r="T110" i="2"/>
  <c r="W108" i="2"/>
  <c r="W110" i="2"/>
  <c r="W116" i="2"/>
  <c r="W107" i="2"/>
  <c r="W115" i="2"/>
  <c r="W11" i="2"/>
  <c r="N19" i="2"/>
  <c r="T22" i="2"/>
  <c r="T94" i="2"/>
  <c r="W94" i="2"/>
  <c r="W95" i="2"/>
  <c r="AD117" i="2" l="1"/>
  <c r="AB117" i="2"/>
  <c r="J27" i="3" s="1"/>
  <c r="L27" i="3" s="1"/>
  <c r="AB111" i="2"/>
  <c r="J26" i="3" s="1"/>
  <c r="L26" i="3" s="1"/>
  <c r="AD111" i="2"/>
  <c r="AB45" i="2"/>
  <c r="J11" i="3" s="1"/>
  <c r="AD45" i="2"/>
  <c r="L11" i="3" s="1"/>
  <c r="Z94" i="2"/>
  <c r="P94" i="2"/>
  <c r="R94" i="2" s="1"/>
  <c r="AB10" i="2"/>
  <c r="Q117" i="2"/>
  <c r="Q55" i="2"/>
  <c r="AD36" i="2"/>
  <c r="AD37" i="2" s="1"/>
  <c r="L10" i="3" s="1"/>
  <c r="AB37" i="2"/>
  <c r="J10" i="3" s="1"/>
  <c r="P95" i="2"/>
  <c r="R95" i="2" s="1"/>
  <c r="AI111" i="2"/>
  <c r="P26" i="3" s="1"/>
  <c r="R26" i="3" s="1"/>
  <c r="Z95" i="2"/>
  <c r="AI12" i="2"/>
  <c r="AI117" i="2"/>
  <c r="AI29" i="2"/>
  <c r="AK29" i="2" s="1"/>
  <c r="S94" i="2"/>
  <c r="U94" i="2" s="1"/>
  <c r="S95" i="2"/>
  <c r="U95" i="2" s="1"/>
  <c r="AH57" i="2"/>
  <c r="AH55" i="2"/>
  <c r="AH140" i="2"/>
  <c r="AL140" i="2" s="1"/>
  <c r="AH15" i="2"/>
  <c r="AH141" i="2"/>
  <c r="AL141" i="2" s="1"/>
  <c r="AE96" i="2"/>
  <c r="M24" i="3" s="1"/>
  <c r="AH20" i="2"/>
  <c r="AH14" i="2"/>
  <c r="AH33" i="2"/>
  <c r="AH21" i="2"/>
  <c r="AH11" i="2"/>
  <c r="AH108" i="2"/>
  <c r="AH131" i="2"/>
  <c r="AL131" i="2" s="1"/>
  <c r="AH143" i="2"/>
  <c r="AL143" i="2" s="1"/>
  <c r="AI41" i="2"/>
  <c r="AK117" i="2"/>
  <c r="AI30" i="2"/>
  <c r="AH133" i="2"/>
  <c r="AL133" i="2" s="1"/>
  <c r="AH16" i="2"/>
  <c r="AH58" i="2"/>
  <c r="AH128" i="2"/>
  <c r="AL128" i="2" s="1"/>
  <c r="AH110" i="2"/>
  <c r="AH135" i="2"/>
  <c r="AL135" i="2" s="1"/>
  <c r="AH35" i="2"/>
  <c r="AH23" i="2"/>
  <c r="AH115" i="2"/>
  <c r="AH109" i="2"/>
  <c r="AH60" i="2"/>
  <c r="AH42" i="2"/>
  <c r="AH132" i="2"/>
  <c r="AL132" i="2" s="1"/>
  <c r="AH107" i="2"/>
  <c r="AH56" i="2"/>
  <c r="V95" i="2"/>
  <c r="AH36" i="2"/>
  <c r="AH144" i="2"/>
  <c r="AL144" i="2" s="1"/>
  <c r="AH24" i="2"/>
  <c r="AH142" i="2"/>
  <c r="AL142" i="2" s="1"/>
  <c r="AH17" i="2"/>
  <c r="AH127" i="2"/>
  <c r="AL127" i="2" s="1"/>
  <c r="AH59" i="2"/>
  <c r="AH43" i="2"/>
  <c r="AH116" i="2"/>
  <c r="AH41" i="2"/>
  <c r="AI77" i="2"/>
  <c r="P17" i="3"/>
  <c r="AK111" i="2"/>
  <c r="AH62" i="2"/>
  <c r="AH134" i="2"/>
  <c r="AL134" i="2" s="1"/>
  <c r="AH18" i="2"/>
  <c r="AH22" i="2"/>
  <c r="AH30" i="2"/>
  <c r="AH32" i="2"/>
  <c r="AH130" i="2"/>
  <c r="AL130" i="2" s="1"/>
  <c r="AH25" i="2"/>
  <c r="AH31" i="2"/>
  <c r="AH61" i="2"/>
  <c r="V94" i="2"/>
  <c r="AH13" i="2"/>
  <c r="AH129" i="2"/>
  <c r="AL129" i="2" s="1"/>
  <c r="AE19" i="2"/>
  <c r="AH19" i="2" s="1"/>
  <c r="S88" i="2"/>
  <c r="U88" i="2" s="1"/>
  <c r="W30" i="2"/>
  <c r="P88" i="2"/>
  <c r="R88" i="2" s="1"/>
  <c r="N35" i="2"/>
  <c r="N21" i="2"/>
  <c r="N24" i="2"/>
  <c r="N30" i="2"/>
  <c r="T24" i="2"/>
  <c r="AH44" i="2"/>
  <c r="AH34" i="2"/>
  <c r="W14" i="2"/>
  <c r="W18" i="2"/>
  <c r="W90" i="2"/>
  <c r="W40" i="2"/>
  <c r="W42" i="2"/>
  <c r="T10" i="2"/>
  <c r="Q90" i="2"/>
  <c r="Q91" i="2"/>
  <c r="Q42" i="2"/>
  <c r="Q92" i="2"/>
  <c r="Q85" i="2"/>
  <c r="Q36" i="2"/>
  <c r="Q23" i="2"/>
  <c r="Q60" i="2"/>
  <c r="Q41" i="2"/>
  <c r="Q25" i="2"/>
  <c r="Q89" i="2"/>
  <c r="Q33" i="2"/>
  <c r="T21" i="2"/>
  <c r="T13" i="2"/>
  <c r="T17" i="2"/>
  <c r="W109" i="2"/>
  <c r="W12" i="2"/>
  <c r="W44" i="2"/>
  <c r="W31" i="2"/>
  <c r="W16" i="2"/>
  <c r="W20" i="2"/>
  <c r="N25" i="2"/>
  <c r="N32" i="2"/>
  <c r="N55" i="2"/>
  <c r="T15" i="2"/>
  <c r="N33" i="2"/>
  <c r="N15" i="2"/>
  <c r="W23" i="2"/>
  <c r="W25" i="2"/>
  <c r="T19" i="2"/>
  <c r="T18" i="2"/>
  <c r="N14" i="2"/>
  <c r="Q109" i="2"/>
  <c r="V88" i="2"/>
  <c r="W22" i="2"/>
  <c r="W19" i="2"/>
  <c r="T25" i="2"/>
  <c r="T16" i="2"/>
  <c r="M107" i="2"/>
  <c r="N22" i="2"/>
  <c r="W13" i="2"/>
  <c r="N42" i="2"/>
  <c r="T14" i="2"/>
  <c r="T23" i="2"/>
  <c r="N18" i="2"/>
  <c r="T11" i="2"/>
  <c r="M109" i="2"/>
  <c r="N107" i="2"/>
  <c r="Q24" i="2"/>
  <c r="N23" i="2"/>
  <c r="N16" i="2"/>
  <c r="N11" i="2"/>
  <c r="W15" i="2"/>
  <c r="W24" i="2"/>
  <c r="W17" i="2"/>
  <c r="W114" i="2"/>
  <c r="T115" i="2"/>
  <c r="Q32" i="2"/>
  <c r="Q86" i="2"/>
  <c r="Q87" i="2"/>
  <c r="N60" i="2"/>
  <c r="W59" i="2"/>
  <c r="W85" i="2"/>
  <c r="Q62" i="2"/>
  <c r="Q31" i="2"/>
  <c r="N43" i="2"/>
  <c r="T12" i="2"/>
  <c r="W58" i="2"/>
  <c r="N56" i="2"/>
  <c r="V110" i="2"/>
  <c r="Q93" i="2"/>
  <c r="T20" i="2"/>
  <c r="T114" i="2"/>
  <c r="Q61" i="2"/>
  <c r="Q40" i="2"/>
  <c r="Q30" i="2"/>
  <c r="Q107" i="2"/>
  <c r="Q29" i="2"/>
  <c r="Q35" i="2"/>
  <c r="N59" i="2"/>
  <c r="N41" i="2"/>
  <c r="N57" i="2"/>
  <c r="P18" i="2"/>
  <c r="T41" i="2"/>
  <c r="W86" i="2"/>
  <c r="N31" i="2"/>
  <c r="N61" i="2"/>
  <c r="T116" i="2"/>
  <c r="T44" i="2"/>
  <c r="T40" i="2"/>
  <c r="Q44" i="2"/>
  <c r="W87" i="2"/>
  <c r="AE136" i="2" l="1"/>
  <c r="AD118" i="2"/>
  <c r="M13" i="2"/>
  <c r="AB118" i="2"/>
  <c r="M115" i="2"/>
  <c r="O107" i="2"/>
  <c r="M41" i="2"/>
  <c r="O41" i="2" s="1"/>
  <c r="M61" i="2"/>
  <c r="O61" i="2" s="1"/>
  <c r="AC55" i="2"/>
  <c r="AD55" i="2" s="1"/>
  <c r="Z86" i="2"/>
  <c r="Z87" i="2"/>
  <c r="Q58" i="2"/>
  <c r="Q59" i="2"/>
  <c r="AC59" i="2"/>
  <c r="AD59" i="2" s="1"/>
  <c r="Q96" i="2"/>
  <c r="N28" i="3"/>
  <c r="N65" i="3" s="1"/>
  <c r="Q56" i="2"/>
  <c r="AC56" i="2"/>
  <c r="AD56" i="2" s="1"/>
  <c r="Q57" i="2"/>
  <c r="AC57" i="2"/>
  <c r="AD57" i="2" s="1"/>
  <c r="AD10" i="2"/>
  <c r="AD26" i="2" s="1"/>
  <c r="AB26" i="2"/>
  <c r="J9" i="3" s="1"/>
  <c r="J12" i="3" s="1"/>
  <c r="L28" i="3"/>
  <c r="J28" i="3"/>
  <c r="AI118" i="2"/>
  <c r="Z24" i="2"/>
  <c r="T117" i="2"/>
  <c r="S108" i="2"/>
  <c r="P27" i="3"/>
  <c r="R27" i="3" s="1"/>
  <c r="R28" i="3" s="1"/>
  <c r="T26" i="2"/>
  <c r="Z25" i="2"/>
  <c r="AK12" i="2"/>
  <c r="AK26" i="2" s="1"/>
  <c r="AI26" i="2"/>
  <c r="P9" i="3" s="1"/>
  <c r="R9" i="3" s="1"/>
  <c r="Z23" i="2"/>
  <c r="Z116" i="2"/>
  <c r="AH85" i="2"/>
  <c r="AH96" i="2" s="1"/>
  <c r="AK30" i="2"/>
  <c r="AK37" i="2" s="1"/>
  <c r="AI37" i="2"/>
  <c r="P10" i="3" s="1"/>
  <c r="Z114" i="2"/>
  <c r="W117" i="2"/>
  <c r="X88" i="2"/>
  <c r="Y88" i="2"/>
  <c r="AA88" i="2" s="1"/>
  <c r="AL88" i="2" s="1"/>
  <c r="X95" i="2"/>
  <c r="Y95" i="2"/>
  <c r="AA95" i="2" s="1"/>
  <c r="AL95" i="2" s="1"/>
  <c r="AE117" i="2"/>
  <c r="M27" i="3" s="1"/>
  <c r="AH114" i="2"/>
  <c r="X110" i="2"/>
  <c r="AH12" i="2"/>
  <c r="AK118" i="2"/>
  <c r="P19" i="3"/>
  <c r="E7" i="18" s="1"/>
  <c r="AK41" i="2"/>
  <c r="AK45" i="2" s="1"/>
  <c r="AI45" i="2"/>
  <c r="AE148" i="2"/>
  <c r="M34" i="3" s="1"/>
  <c r="AH139" i="2"/>
  <c r="X94" i="2"/>
  <c r="Y94" i="2"/>
  <c r="AA94" i="2" s="1"/>
  <c r="AL94" i="2" s="1"/>
  <c r="AH126" i="2"/>
  <c r="AH136" i="2" s="1"/>
  <c r="O24" i="3"/>
  <c r="AE111" i="2"/>
  <c r="M26" i="3" s="1"/>
  <c r="O26" i="3" s="1"/>
  <c r="AH106" i="2"/>
  <c r="V20" i="2"/>
  <c r="S87" i="2"/>
  <c r="U87" i="2" s="1"/>
  <c r="W54" i="2"/>
  <c r="P14" i="2"/>
  <c r="Q108" i="2"/>
  <c r="N109" i="2"/>
  <c r="O109" i="2" s="1"/>
  <c r="M29" i="2"/>
  <c r="N29" i="2"/>
  <c r="N17" i="2"/>
  <c r="M33" i="2"/>
  <c r="O33" i="2" s="1"/>
  <c r="W43" i="2"/>
  <c r="T43" i="2"/>
  <c r="Q34" i="2"/>
  <c r="Q37" i="2" s="1"/>
  <c r="N12" i="2"/>
  <c r="T93" i="2"/>
  <c r="T57" i="2"/>
  <c r="T58" i="2"/>
  <c r="N13" i="2"/>
  <c r="M19" i="2"/>
  <c r="O19" i="2" s="1"/>
  <c r="W61" i="2"/>
  <c r="P11" i="2"/>
  <c r="Q106" i="2"/>
  <c r="T92" i="2"/>
  <c r="T107" i="2"/>
  <c r="Z107" i="2" s="1"/>
  <c r="V44" i="2"/>
  <c r="P24" i="2"/>
  <c r="R24" i="2" s="1"/>
  <c r="W89" i="2"/>
  <c r="Q110" i="2"/>
  <c r="S107" i="2"/>
  <c r="V107" i="2"/>
  <c r="V33" i="2"/>
  <c r="T91" i="2"/>
  <c r="W92" i="2"/>
  <c r="W35" i="2"/>
  <c r="T85" i="2"/>
  <c r="V43" i="2"/>
  <c r="S114" i="2"/>
  <c r="V42" i="2"/>
  <c r="N34" i="2"/>
  <c r="T108" i="2"/>
  <c r="M31" i="2"/>
  <c r="O31" i="2" s="1"/>
  <c r="S106" i="2"/>
  <c r="T35" i="2"/>
  <c r="N36" i="2"/>
  <c r="W91" i="2"/>
  <c r="N10" i="2"/>
  <c r="W57" i="2"/>
  <c r="P109" i="2"/>
  <c r="R109" i="2" s="1"/>
  <c r="T32" i="2"/>
  <c r="T36" i="2"/>
  <c r="V30" i="2"/>
  <c r="S56" i="2"/>
  <c r="T29" i="2"/>
  <c r="T33" i="2"/>
  <c r="W29" i="2"/>
  <c r="N115" i="2"/>
  <c r="N117" i="2" s="1"/>
  <c r="T61" i="2"/>
  <c r="S89" i="2"/>
  <c r="W93" i="2"/>
  <c r="P92" i="2"/>
  <c r="R92" i="2" s="1"/>
  <c r="W33" i="2"/>
  <c r="P115" i="2"/>
  <c r="R115" i="2" s="1"/>
  <c r="V32" i="2"/>
  <c r="V35" i="2"/>
  <c r="W32" i="2"/>
  <c r="W36" i="2"/>
  <c r="V36" i="2"/>
  <c r="V34" i="2"/>
  <c r="S110" i="2"/>
  <c r="U110" i="2" s="1"/>
  <c r="V109" i="2"/>
  <c r="T106" i="2"/>
  <c r="W10" i="2"/>
  <c r="N40" i="2"/>
  <c r="Z40" i="2" s="1"/>
  <c r="T89" i="2"/>
  <c r="V11" i="2"/>
  <c r="AE158" i="2" l="1"/>
  <c r="O29" i="2"/>
  <c r="M23" i="2"/>
  <c r="O23" i="2" s="1"/>
  <c r="O115" i="2"/>
  <c r="M25" i="2"/>
  <c r="O25" i="2" s="1"/>
  <c r="Z29" i="2"/>
  <c r="O13" i="2"/>
  <c r="M59" i="2"/>
  <c r="O59" i="2" s="1"/>
  <c r="M35" i="2"/>
  <c r="O35" i="2" s="1"/>
  <c r="N20" i="2"/>
  <c r="Z115" i="2"/>
  <c r="Z117" i="2" s="1"/>
  <c r="H27" i="3" s="1"/>
  <c r="N111" i="2"/>
  <c r="N118" i="2" s="1"/>
  <c r="M21" i="2"/>
  <c r="O21" i="2" s="1"/>
  <c r="M43" i="2"/>
  <c r="O43" i="2" s="1"/>
  <c r="M17" i="2"/>
  <c r="O17" i="2" s="1"/>
  <c r="Z109" i="2"/>
  <c r="N62" i="2"/>
  <c r="M11" i="2"/>
  <c r="O11" i="2" s="1"/>
  <c r="M16" i="2"/>
  <c r="O16" i="2" s="1"/>
  <c r="N37" i="2"/>
  <c r="P89" i="2"/>
  <c r="R89" i="2" s="1"/>
  <c r="P12" i="2"/>
  <c r="Z57" i="2"/>
  <c r="P33" i="2"/>
  <c r="R33" i="2" s="1"/>
  <c r="L9" i="3"/>
  <c r="L12" i="3" s="1"/>
  <c r="AD46" i="2"/>
  <c r="Q111" i="2"/>
  <c r="Q118" i="2" s="1"/>
  <c r="O27" i="3"/>
  <c r="O28" i="3" s="1"/>
  <c r="AB46" i="2"/>
  <c r="Q54" i="2"/>
  <c r="Q64" i="2" s="1"/>
  <c r="Q77" i="2" s="1"/>
  <c r="D10" i="18"/>
  <c r="Q43" i="2"/>
  <c r="Q45" i="2" s="1"/>
  <c r="Z110" i="2"/>
  <c r="Z32" i="2"/>
  <c r="P28" i="3"/>
  <c r="E9" i="18" s="1"/>
  <c r="T111" i="2"/>
  <c r="Z93" i="2"/>
  <c r="U107" i="2"/>
  <c r="Z33" i="2"/>
  <c r="Z35" i="2"/>
  <c r="Z61" i="2"/>
  <c r="S57" i="2"/>
  <c r="U57" i="2" s="1"/>
  <c r="S18" i="2"/>
  <c r="U18" i="2" s="1"/>
  <c r="Z36" i="2"/>
  <c r="U106" i="2"/>
  <c r="U114" i="2"/>
  <c r="T59" i="2"/>
  <c r="Z59" i="2" s="1"/>
  <c r="T42" i="2"/>
  <c r="U108" i="2"/>
  <c r="Z108" i="2"/>
  <c r="S92" i="2"/>
  <c r="U92" i="2" s="1"/>
  <c r="Z91" i="2"/>
  <c r="T90" i="2"/>
  <c r="Z90" i="2" s="1"/>
  <c r="T30" i="2"/>
  <c r="Z30" i="2" s="1"/>
  <c r="T55" i="2"/>
  <c r="Z55" i="2" s="1"/>
  <c r="U89" i="2"/>
  <c r="S17" i="2"/>
  <c r="U17" i="2" s="1"/>
  <c r="Z92" i="2"/>
  <c r="Z89" i="2"/>
  <c r="S14" i="2"/>
  <c r="U14" i="2" s="1"/>
  <c r="S13" i="2"/>
  <c r="U13" i="2" s="1"/>
  <c r="S22" i="2"/>
  <c r="U22" i="2" s="1"/>
  <c r="S91" i="2"/>
  <c r="U91" i="2" s="1"/>
  <c r="Z85" i="2"/>
  <c r="T31" i="2"/>
  <c r="Z31" i="2" s="1"/>
  <c r="S90" i="2"/>
  <c r="S23" i="2"/>
  <c r="U23" i="2" s="1"/>
  <c r="S62" i="2"/>
  <c r="S85" i="2"/>
  <c r="S16" i="2"/>
  <c r="U16" i="2" s="1"/>
  <c r="V106" i="2"/>
  <c r="AK46" i="2"/>
  <c r="X35" i="2"/>
  <c r="X30" i="2"/>
  <c r="X44" i="2"/>
  <c r="X107" i="2"/>
  <c r="X109" i="2"/>
  <c r="X42" i="2"/>
  <c r="X36" i="2"/>
  <c r="AE37" i="2"/>
  <c r="M10" i="3" s="1"/>
  <c r="O10" i="3" s="1"/>
  <c r="AH29" i="2"/>
  <c r="X32" i="2"/>
  <c r="W106" i="2"/>
  <c r="AE76" i="2"/>
  <c r="M18" i="3" s="1"/>
  <c r="O18" i="3" s="1"/>
  <c r="AH67" i="2"/>
  <c r="M33" i="3"/>
  <c r="P11" i="3"/>
  <c r="R11" i="3" s="1"/>
  <c r="AI46" i="2"/>
  <c r="W21" i="2"/>
  <c r="X20" i="2"/>
  <c r="AE64" i="2"/>
  <c r="AH54" i="2"/>
  <c r="AH40" i="2"/>
  <c r="AE45" i="2"/>
  <c r="V13" i="2"/>
  <c r="V17" i="2"/>
  <c r="AE118" i="2"/>
  <c r="X43" i="2"/>
  <c r="AL126" i="2"/>
  <c r="AL136" i="2" s="1"/>
  <c r="AH117" i="2"/>
  <c r="W41" i="2"/>
  <c r="Z41" i="2" s="1"/>
  <c r="AH111" i="2"/>
  <c r="AH148" i="2"/>
  <c r="AH158" i="2" s="1"/>
  <c r="AL139" i="2"/>
  <c r="X33" i="2"/>
  <c r="X11" i="2"/>
  <c r="AE26" i="2"/>
  <c r="M9" i="3" s="1"/>
  <c r="AH10" i="2"/>
  <c r="AH26" i="2" s="1"/>
  <c r="R10" i="3"/>
  <c r="W96" i="2"/>
  <c r="M28" i="3"/>
  <c r="D9" i="18" s="1"/>
  <c r="N54" i="2"/>
  <c r="W34" i="2"/>
  <c r="V29" i="2"/>
  <c r="T34" i="2"/>
  <c r="M22" i="2"/>
  <c r="O22" i="2" s="1"/>
  <c r="V60" i="2"/>
  <c r="M30" i="2"/>
  <c r="O30" i="2" s="1"/>
  <c r="P13" i="2"/>
  <c r="S25" i="2"/>
  <c r="U25" i="2" s="1"/>
  <c r="V90" i="2"/>
  <c r="V86" i="2"/>
  <c r="P57" i="2"/>
  <c r="R57" i="2" s="1"/>
  <c r="V15" i="2"/>
  <c r="M58" i="2"/>
  <c r="M34" i="2"/>
  <c r="O34" i="2" s="1"/>
  <c r="M60" i="2"/>
  <c r="O60" i="2" s="1"/>
  <c r="V116" i="2"/>
  <c r="V59" i="2"/>
  <c r="M20" i="2"/>
  <c r="V41" i="2"/>
  <c r="S93" i="2"/>
  <c r="U93" i="2" s="1"/>
  <c r="S86" i="2"/>
  <c r="U86" i="2" s="1"/>
  <c r="P36" i="2"/>
  <c r="R36" i="2" s="1"/>
  <c r="P114" i="2"/>
  <c r="V18" i="2"/>
  <c r="P15" i="2"/>
  <c r="V85" i="2"/>
  <c r="S58" i="2"/>
  <c r="U58" i="2" s="1"/>
  <c r="P87" i="2"/>
  <c r="R87" i="2" s="1"/>
  <c r="V91" i="2"/>
  <c r="P42" i="2"/>
  <c r="R42" i="2" s="1"/>
  <c r="M36" i="2"/>
  <c r="M57" i="2"/>
  <c r="O57" i="2" s="1"/>
  <c r="M18" i="2"/>
  <c r="O18" i="2" s="1"/>
  <c r="P44" i="2"/>
  <c r="R44" i="2" s="1"/>
  <c r="V93" i="2"/>
  <c r="P60" i="2"/>
  <c r="R60" i="2" s="1"/>
  <c r="P30" i="2"/>
  <c r="R30" i="2" s="1"/>
  <c r="S30" i="2"/>
  <c r="M42" i="2"/>
  <c r="O42" i="2" s="1"/>
  <c r="S42" i="2"/>
  <c r="S35" i="2"/>
  <c r="V19" i="2"/>
  <c r="P20" i="2"/>
  <c r="M56" i="2"/>
  <c r="O56" i="2" s="1"/>
  <c r="P22" i="2"/>
  <c r="V87" i="2"/>
  <c r="P56" i="2"/>
  <c r="R56" i="2" s="1"/>
  <c r="S11" i="2"/>
  <c r="U11" i="2" s="1"/>
  <c r="M44" i="2"/>
  <c r="P32" i="2"/>
  <c r="R32" i="2" s="1"/>
  <c r="P31" i="2"/>
  <c r="R31" i="2" s="1"/>
  <c r="V25" i="2"/>
  <c r="V114" i="2"/>
  <c r="P110" i="2"/>
  <c r="S41" i="2"/>
  <c r="U41" i="2" s="1"/>
  <c r="M15" i="2"/>
  <c r="O15" i="2" s="1"/>
  <c r="S59" i="2"/>
  <c r="S21" i="2"/>
  <c r="U21" i="2" s="1"/>
  <c r="P23" i="2"/>
  <c r="R23" i="2" s="1"/>
  <c r="V115" i="2"/>
  <c r="V62" i="2"/>
  <c r="V58" i="2"/>
  <c r="S55" i="2"/>
  <c r="V22" i="2"/>
  <c r="S116" i="2"/>
  <c r="U116" i="2" s="1"/>
  <c r="P34" i="2"/>
  <c r="R34" i="2" s="1"/>
  <c r="P62" i="2"/>
  <c r="R62" i="2" s="1"/>
  <c r="M114" i="2"/>
  <c r="M62" i="2"/>
  <c r="S43" i="2"/>
  <c r="P40" i="2"/>
  <c r="V21" i="2"/>
  <c r="P17" i="2"/>
  <c r="S12" i="2"/>
  <c r="U12" i="2" s="1"/>
  <c r="P35" i="2"/>
  <c r="R35" i="2" s="1"/>
  <c r="P43" i="2"/>
  <c r="M106" i="2"/>
  <c r="P108" i="2"/>
  <c r="R108" i="2" s="1"/>
  <c r="M32" i="2"/>
  <c r="O32" i="2" s="1"/>
  <c r="V61" i="2"/>
  <c r="V57" i="2"/>
  <c r="S19" i="2"/>
  <c r="U19" i="2" s="1"/>
  <c r="S61" i="2"/>
  <c r="U61" i="2" s="1"/>
  <c r="P59" i="2"/>
  <c r="R59" i="2" s="1"/>
  <c r="P90" i="2"/>
  <c r="R90" i="2" s="1"/>
  <c r="V12" i="2"/>
  <c r="S36" i="2"/>
  <c r="P61" i="2"/>
  <c r="R61" i="2" s="1"/>
  <c r="S60" i="2"/>
  <c r="P106" i="2"/>
  <c r="P41" i="2"/>
  <c r="R41" i="2" s="1"/>
  <c r="V31" i="2"/>
  <c r="M108" i="2"/>
  <c r="O108" i="2" s="1"/>
  <c r="V16" i="2"/>
  <c r="S20" i="2"/>
  <c r="U20" i="2" s="1"/>
  <c r="V24" i="2"/>
  <c r="P86" i="2"/>
  <c r="R86" i="2" s="1"/>
  <c r="P85" i="2"/>
  <c r="P91" i="2"/>
  <c r="R91" i="2" s="1"/>
  <c r="S15" i="2"/>
  <c r="U15" i="2" s="1"/>
  <c r="S34" i="2"/>
  <c r="M116" i="2"/>
  <c r="O116" i="2" s="1"/>
  <c r="M24" i="2"/>
  <c r="O24" i="2" s="1"/>
  <c r="M14" i="2"/>
  <c r="O14" i="2" s="1"/>
  <c r="S44" i="2"/>
  <c r="U44" i="2" s="1"/>
  <c r="M110" i="2"/>
  <c r="O110" i="2" s="1"/>
  <c r="M55" i="2"/>
  <c r="O55" i="2" s="1"/>
  <c r="P19" i="2"/>
  <c r="P21" i="2"/>
  <c r="P16" i="2"/>
  <c r="V14" i="2"/>
  <c r="P116" i="2"/>
  <c r="R116" i="2" s="1"/>
  <c r="S32" i="2"/>
  <c r="P107" i="2"/>
  <c r="R107" i="2" s="1"/>
  <c r="V23" i="2"/>
  <c r="P55" i="2"/>
  <c r="R55" i="2" s="1"/>
  <c r="P25" i="2"/>
  <c r="R25" i="2" s="1"/>
  <c r="P58" i="2"/>
  <c r="R58" i="2" s="1"/>
  <c r="S24" i="2"/>
  <c r="U24" i="2" s="1"/>
  <c r="O20" i="2" l="1"/>
  <c r="O62" i="2"/>
  <c r="N26" i="2"/>
  <c r="M37" i="2"/>
  <c r="O36" i="2"/>
  <c r="O37" i="2" s="1"/>
  <c r="M117" i="2"/>
  <c r="O114" i="2"/>
  <c r="O117" i="2" s="1"/>
  <c r="N58" i="2"/>
  <c r="Z58" i="2" s="1"/>
  <c r="AC58" i="2"/>
  <c r="AD58" i="2" s="1"/>
  <c r="Y110" i="2"/>
  <c r="AA110" i="2" s="1"/>
  <c r="AL110" i="2" s="1"/>
  <c r="M111" i="2"/>
  <c r="O106" i="2"/>
  <c r="O111" i="2" s="1"/>
  <c r="M40" i="2"/>
  <c r="N44" i="2"/>
  <c r="O44" i="2" s="1"/>
  <c r="AC54" i="2"/>
  <c r="R43" i="2"/>
  <c r="Z43" i="2"/>
  <c r="R40" i="2"/>
  <c r="P45" i="2"/>
  <c r="P111" i="2"/>
  <c r="R106" i="2"/>
  <c r="R85" i="2"/>
  <c r="P117" i="2"/>
  <c r="R114" i="2"/>
  <c r="R117" i="2" s="1"/>
  <c r="R110" i="2"/>
  <c r="Y107" i="2"/>
  <c r="AA107" i="2" s="1"/>
  <c r="AL107" i="2" s="1"/>
  <c r="U59" i="2"/>
  <c r="Y20" i="2"/>
  <c r="T37" i="2"/>
  <c r="U90" i="2"/>
  <c r="Z96" i="2"/>
  <c r="H24" i="3" s="1"/>
  <c r="U36" i="2"/>
  <c r="Y36" i="2"/>
  <c r="AA36" i="2" s="1"/>
  <c r="AL36" i="2" s="1"/>
  <c r="U34" i="2"/>
  <c r="Y34" i="2"/>
  <c r="U55" i="2"/>
  <c r="Y55" i="2"/>
  <c r="AA55" i="2" s="1"/>
  <c r="AL55" i="2" s="1"/>
  <c r="U35" i="2"/>
  <c r="Y35" i="2"/>
  <c r="AA35" i="2" s="1"/>
  <c r="AL35" i="2" s="1"/>
  <c r="U42" i="2"/>
  <c r="Y42" i="2"/>
  <c r="U30" i="2"/>
  <c r="Y30" i="2"/>
  <c r="AA30" i="2" s="1"/>
  <c r="AL30" i="2" s="1"/>
  <c r="U32" i="2"/>
  <c r="Y32" i="2"/>
  <c r="AA32" i="2" s="1"/>
  <c r="AL32" i="2" s="1"/>
  <c r="U43" i="2"/>
  <c r="Y43" i="2"/>
  <c r="S96" i="2"/>
  <c r="U85" i="2"/>
  <c r="T45" i="2"/>
  <c r="Z42" i="2"/>
  <c r="S115" i="2"/>
  <c r="S33" i="2"/>
  <c r="S29" i="2"/>
  <c r="U29" i="2" s="1"/>
  <c r="S10" i="2"/>
  <c r="Y11" i="2"/>
  <c r="S109" i="2"/>
  <c r="T54" i="2"/>
  <c r="Y44" i="2"/>
  <c r="T96" i="2"/>
  <c r="T118" i="2" s="1"/>
  <c r="X106" i="2"/>
  <c r="Y106" i="2"/>
  <c r="W45" i="2"/>
  <c r="V108" i="2"/>
  <c r="Y108" i="2" s="1"/>
  <c r="X59" i="2"/>
  <c r="Y59" i="2"/>
  <c r="AA59" i="2" s="1"/>
  <c r="AL59" i="2" s="1"/>
  <c r="X58" i="2"/>
  <c r="Y58" i="2"/>
  <c r="X61" i="2"/>
  <c r="Y61" i="2"/>
  <c r="AA61" i="2" s="1"/>
  <c r="AL61" i="2" s="1"/>
  <c r="X115" i="2"/>
  <c r="X93" i="2"/>
  <c r="X91" i="2"/>
  <c r="Y91" i="2"/>
  <c r="AA91" i="2" s="1"/>
  <c r="AL91" i="2" s="1"/>
  <c r="X29" i="2"/>
  <c r="V37" i="2"/>
  <c r="X18" i="2"/>
  <c r="Y18" i="2"/>
  <c r="X41" i="2"/>
  <c r="Y41" i="2"/>
  <c r="AA41" i="2" s="1"/>
  <c r="AL41" i="2" s="1"/>
  <c r="AH64" i="2"/>
  <c r="X23" i="2"/>
  <c r="Y23" i="2"/>
  <c r="AA23" i="2" s="1"/>
  <c r="AL23" i="2" s="1"/>
  <c r="V89" i="2"/>
  <c r="X14" i="2"/>
  <c r="Y14" i="2"/>
  <c r="X24" i="2"/>
  <c r="Y24" i="2"/>
  <c r="AA24" i="2" s="1"/>
  <c r="AL24" i="2" s="1"/>
  <c r="X16" i="2"/>
  <c r="Y16" i="2"/>
  <c r="X31" i="2"/>
  <c r="V117" i="2"/>
  <c r="X114" i="2"/>
  <c r="Y114" i="2"/>
  <c r="X25" i="2"/>
  <c r="Y25" i="2"/>
  <c r="AA25" i="2" s="1"/>
  <c r="AL25" i="2" s="1"/>
  <c r="X87" i="2"/>
  <c r="Y87" i="2"/>
  <c r="AA87" i="2" s="1"/>
  <c r="AL87" i="2" s="1"/>
  <c r="X19" i="2"/>
  <c r="Y19" i="2"/>
  <c r="X90" i="2"/>
  <c r="Y90" i="2"/>
  <c r="AA90" i="2" s="1"/>
  <c r="AL90" i="2" s="1"/>
  <c r="S18" i="3" s="1"/>
  <c r="S19" i="3" s="1"/>
  <c r="AE77" i="2"/>
  <c r="M17" i="3"/>
  <c r="AH118" i="2"/>
  <c r="P12" i="3"/>
  <c r="W26" i="2"/>
  <c r="X12" i="2"/>
  <c r="X22" i="2"/>
  <c r="Y22" i="2"/>
  <c r="O9" i="3"/>
  <c r="X13" i="2"/>
  <c r="Y13" i="2"/>
  <c r="M36" i="3"/>
  <c r="O33" i="3"/>
  <c r="O36" i="3" s="1"/>
  <c r="Y116" i="2"/>
  <c r="AA116" i="2" s="1"/>
  <c r="AL116" i="2" s="1"/>
  <c r="X116" i="2"/>
  <c r="X21" i="2"/>
  <c r="Y21" i="2"/>
  <c r="Y62" i="2"/>
  <c r="Y60" i="2"/>
  <c r="X85" i="2"/>
  <c r="Y85" i="2"/>
  <c r="X86" i="2"/>
  <c r="Y86" i="2"/>
  <c r="AA86" i="2" s="1"/>
  <c r="AL86" i="2" s="1"/>
  <c r="AH45" i="2"/>
  <c r="X57" i="2"/>
  <c r="Y57" i="2"/>
  <c r="AA57" i="2" s="1"/>
  <c r="AL57" i="2" s="1"/>
  <c r="X15" i="2"/>
  <c r="Y15" i="2"/>
  <c r="W37" i="2"/>
  <c r="Z34" i="2"/>
  <c r="Z37" i="2" s="1"/>
  <c r="H10" i="3" s="1"/>
  <c r="S33" i="3"/>
  <c r="X17" i="2"/>
  <c r="Y17" i="2"/>
  <c r="M11" i="3"/>
  <c r="O11" i="3" s="1"/>
  <c r="AE46" i="2"/>
  <c r="AH76" i="2"/>
  <c r="AL67" i="2"/>
  <c r="AL76" i="2" s="1"/>
  <c r="W111" i="2"/>
  <c r="W118" i="2" s="1"/>
  <c r="Z106" i="2"/>
  <c r="Z111" i="2" s="1"/>
  <c r="AH37" i="2"/>
  <c r="V56" i="2"/>
  <c r="R12" i="3"/>
  <c r="X34" i="2"/>
  <c r="V92" i="2"/>
  <c r="M12" i="2"/>
  <c r="O12" i="2" s="1"/>
  <c r="V10" i="2"/>
  <c r="M10" i="2"/>
  <c r="AC64" i="2" l="1"/>
  <c r="K17" i="3" s="1"/>
  <c r="W46" i="2"/>
  <c r="AD54" i="2"/>
  <c r="AD64" i="2" s="1"/>
  <c r="AD77" i="2" s="1"/>
  <c r="O58" i="2"/>
  <c r="AA58" i="2"/>
  <c r="AL58" i="2" s="1"/>
  <c r="N64" i="2"/>
  <c r="N77" i="2" s="1"/>
  <c r="O10" i="2"/>
  <c r="O26" i="2" s="1"/>
  <c r="M26" i="2"/>
  <c r="Z44" i="2"/>
  <c r="Z45" i="2" s="1"/>
  <c r="N45" i="2"/>
  <c r="N46" i="2" s="1"/>
  <c r="M54" i="2"/>
  <c r="O40" i="2"/>
  <c r="O45" i="2" s="1"/>
  <c r="M45" i="2"/>
  <c r="Y12" i="2"/>
  <c r="R45" i="2"/>
  <c r="R111" i="2"/>
  <c r="AA43" i="2"/>
  <c r="AL43" i="2" s="1"/>
  <c r="P54" i="2"/>
  <c r="P29" i="2"/>
  <c r="Y29" i="2" s="1"/>
  <c r="AA29" i="2" s="1"/>
  <c r="P10" i="2"/>
  <c r="Y10" i="2" s="1"/>
  <c r="T46" i="2"/>
  <c r="S40" i="2"/>
  <c r="U40" i="2" s="1"/>
  <c r="U45" i="2" s="1"/>
  <c r="U96" i="2"/>
  <c r="AA42" i="2"/>
  <c r="AL42" i="2" s="1"/>
  <c r="S31" i="2"/>
  <c r="U33" i="2"/>
  <c r="Y33" i="2"/>
  <c r="AA33" i="2" s="1"/>
  <c r="AL33" i="2" s="1"/>
  <c r="U115" i="2"/>
  <c r="U117" i="2" s="1"/>
  <c r="S117" i="2"/>
  <c r="S26" i="2"/>
  <c r="U10" i="2"/>
  <c r="U26" i="2" s="1"/>
  <c r="Z54" i="2"/>
  <c r="U109" i="2"/>
  <c r="U111" i="2" s="1"/>
  <c r="Y109" i="2"/>
  <c r="AA109" i="2" s="1"/>
  <c r="AL109" i="2" s="1"/>
  <c r="S111" i="2"/>
  <c r="Y115" i="2"/>
  <c r="AA115" i="2" s="1"/>
  <c r="AL115" i="2" s="1"/>
  <c r="S54" i="2"/>
  <c r="X108" i="2"/>
  <c r="X111" i="2" s="1"/>
  <c r="V111" i="2"/>
  <c r="AA108" i="2"/>
  <c r="AL108" i="2" s="1"/>
  <c r="X89" i="2"/>
  <c r="Y89" i="2"/>
  <c r="AA89" i="2" s="1"/>
  <c r="AL89" i="2" s="1"/>
  <c r="M19" i="3"/>
  <c r="D7" i="18" s="1"/>
  <c r="O17" i="3"/>
  <c r="O19" i="3" s="1"/>
  <c r="X92" i="2"/>
  <c r="Y92" i="2"/>
  <c r="AA92" i="2" s="1"/>
  <c r="AL92" i="2" s="1"/>
  <c r="Y56" i="2"/>
  <c r="E5" i="18"/>
  <c r="V40" i="2"/>
  <c r="AA106" i="2"/>
  <c r="AH46" i="2"/>
  <c r="V96" i="2"/>
  <c r="X117" i="2"/>
  <c r="V54" i="2"/>
  <c r="H26" i="3"/>
  <c r="H28" i="3" s="1"/>
  <c r="Z118" i="2"/>
  <c r="V26" i="2"/>
  <c r="X10" i="2"/>
  <c r="X26" i="2" s="1"/>
  <c r="AA85" i="2"/>
  <c r="D11" i="18"/>
  <c r="AA114" i="2"/>
  <c r="M12" i="3"/>
  <c r="D5" i="18" s="1"/>
  <c r="X37" i="2"/>
  <c r="O12" i="3"/>
  <c r="AA34" i="2"/>
  <c r="AL34" i="2" s="1"/>
  <c r="AH77" i="2"/>
  <c r="AC77" i="2" l="1"/>
  <c r="AA44" i="2"/>
  <c r="AL44" i="2" s="1"/>
  <c r="N286" i="2"/>
  <c r="M46" i="2"/>
  <c r="O46" i="2"/>
  <c r="O54" i="2"/>
  <c r="O64" i="2" s="1"/>
  <c r="O77" i="2" s="1"/>
  <c r="M64" i="2"/>
  <c r="M77" i="2" s="1"/>
  <c r="H11" i="3"/>
  <c r="R29" i="2"/>
  <c r="R37" i="2" s="1"/>
  <c r="P37" i="2"/>
  <c r="K19" i="3"/>
  <c r="L17" i="3"/>
  <c r="L19" i="3" s="1"/>
  <c r="R54" i="2"/>
  <c r="R64" i="2" s="1"/>
  <c r="R77" i="2" s="1"/>
  <c r="P64" i="2"/>
  <c r="P77" i="2" s="1"/>
  <c r="P26" i="2"/>
  <c r="S118" i="2"/>
  <c r="Y111" i="2"/>
  <c r="G26" i="3" s="1"/>
  <c r="I26" i="3" s="1"/>
  <c r="T26" i="3" s="1"/>
  <c r="S45" i="2"/>
  <c r="S37" i="2"/>
  <c r="U31" i="2"/>
  <c r="U37" i="2" s="1"/>
  <c r="U46" i="2" s="1"/>
  <c r="Y31" i="2"/>
  <c r="Y117" i="2"/>
  <c r="G27" i="3" s="1"/>
  <c r="I27" i="3" s="1"/>
  <c r="T27" i="3" s="1"/>
  <c r="S64" i="2"/>
  <c r="S77" i="2" s="1"/>
  <c r="U54" i="2"/>
  <c r="U118" i="2"/>
  <c r="V118" i="2"/>
  <c r="X96" i="2"/>
  <c r="X118" i="2" s="1"/>
  <c r="X40" i="2"/>
  <c r="X45" i="2" s="1"/>
  <c r="X46" i="2" s="1"/>
  <c r="V45" i="2"/>
  <c r="V46" i="2" s="1"/>
  <c r="Y40" i="2"/>
  <c r="AL29" i="2"/>
  <c r="Y26" i="2"/>
  <c r="G9" i="3" s="1"/>
  <c r="L75" i="3"/>
  <c r="C10" i="18"/>
  <c r="AA117" i="2"/>
  <c r="AL114" i="2"/>
  <c r="AL117" i="2" s="1"/>
  <c r="AL85" i="2"/>
  <c r="X54" i="2"/>
  <c r="V64" i="2"/>
  <c r="V77" i="2" s="1"/>
  <c r="Y54" i="2"/>
  <c r="AA111" i="2"/>
  <c r="AL106" i="2"/>
  <c r="AL111" i="2" s="1"/>
  <c r="S26" i="3" s="1"/>
  <c r="D8" i="18" l="1"/>
  <c r="P46" i="2"/>
  <c r="S46" i="2"/>
  <c r="AA31" i="2"/>
  <c r="Y37" i="2"/>
  <c r="G10" i="3" s="1"/>
  <c r="I10" i="3" s="1"/>
  <c r="T10" i="3" s="1"/>
  <c r="S27" i="3"/>
  <c r="AA40" i="2"/>
  <c r="Y45" i="2"/>
  <c r="Y64" i="2"/>
  <c r="AA54" i="2"/>
  <c r="AL31" i="2" l="1"/>
  <c r="AL37" i="2" s="1"/>
  <c r="S9" i="3" s="1"/>
  <c r="AA37" i="2"/>
  <c r="AL54" i="2"/>
  <c r="AA45" i="2"/>
  <c r="AL40" i="2"/>
  <c r="AL45" i="2" s="1"/>
  <c r="G11" i="3"/>
  <c r="Y46" i="2"/>
  <c r="G17" i="3"/>
  <c r="Y77" i="2"/>
  <c r="G19" i="3" l="1"/>
  <c r="S11" i="3"/>
  <c r="S12" i="3" s="1"/>
  <c r="I11" i="3"/>
  <c r="G12" i="3"/>
  <c r="K73" i="3" l="1"/>
  <c r="C5" i="18"/>
  <c r="K74" i="3"/>
  <c r="C7" i="18"/>
  <c r="T11" i="3"/>
  <c r="S173" i="2" l="1"/>
  <c r="U173" i="2" l="1"/>
  <c r="U176" i="2" s="1"/>
  <c r="U194" i="2" s="1"/>
  <c r="S176" i="2"/>
  <c r="S194" i="2" s="1"/>
  <c r="V173" i="2"/>
  <c r="AI173" i="2"/>
  <c r="V176" i="2" l="1"/>
  <c r="V194" i="2" s="1"/>
  <c r="Y173" i="2"/>
  <c r="X173" i="2"/>
  <c r="X176" i="2" s="1"/>
  <c r="AI176" i="2"/>
  <c r="AK173" i="2"/>
  <c r="Y176" i="2" l="1"/>
  <c r="AA173" i="2"/>
  <c r="AA176" i="2" s="1"/>
  <c r="P41" i="3"/>
  <c r="AK176" i="2"/>
  <c r="AL173" i="2"/>
  <c r="AL176" i="2" s="1"/>
  <c r="G41" i="3" l="1"/>
  <c r="Y194" i="2"/>
  <c r="R41" i="3"/>
  <c r="S41" i="3"/>
  <c r="I41" i="3" l="1"/>
  <c r="G44" i="3"/>
  <c r="T41" i="3" l="1"/>
  <c r="C13" i="18"/>
  <c r="K77" i="3"/>
  <c r="M93" i="2" l="1"/>
  <c r="O93" i="2" l="1"/>
  <c r="O96" i="2" s="1"/>
  <c r="O118" i="2" s="1"/>
  <c r="M96" i="2"/>
  <c r="M118" i="2" s="1"/>
  <c r="J93" i="2"/>
  <c r="L93" i="2" l="1"/>
  <c r="L96" i="2" s="1"/>
  <c r="L118" i="2" s="1"/>
  <c r="J96" i="2"/>
  <c r="J118" i="2" s="1"/>
  <c r="P93" i="2" l="1"/>
  <c r="R93" i="2" l="1"/>
  <c r="R96" i="2" s="1"/>
  <c r="R118" i="2" s="1"/>
  <c r="P96" i="2"/>
  <c r="P118" i="2" s="1"/>
  <c r="Y93" i="2"/>
  <c r="Y96" i="2" l="1"/>
  <c r="AA93" i="2"/>
  <c r="G24" i="3" l="1"/>
  <c r="Y118" i="2"/>
  <c r="AA96" i="2"/>
  <c r="AA118" i="2" s="1"/>
  <c r="AL93" i="2"/>
  <c r="AL96" i="2" s="1"/>
  <c r="S24" i="3" s="1"/>
  <c r="G28" i="3" l="1"/>
  <c r="I24" i="3"/>
  <c r="S28" i="3"/>
  <c r="AL118" i="2"/>
  <c r="I28" i="3" l="1"/>
  <c r="T24" i="3"/>
  <c r="T28" i="3" s="1"/>
  <c r="C9" i="18"/>
  <c r="K75" i="3"/>
  <c r="F9" i="18" l="1"/>
  <c r="V281" i="2" l="1"/>
  <c r="X281" i="2" s="1"/>
  <c r="V275" i="2"/>
  <c r="X275" i="2" s="1"/>
  <c r="S268" i="2"/>
  <c r="V268" i="2"/>
  <c r="X268" i="2" s="1"/>
  <c r="V265" i="2"/>
  <c r="X265" i="2" s="1"/>
  <c r="S269" i="2" l="1"/>
  <c r="S285" i="2" s="1"/>
  <c r="U268" i="2"/>
  <c r="U269" i="2" s="1"/>
  <c r="U285" i="2" s="1"/>
  <c r="V267" i="2"/>
  <c r="X267" i="2" s="1"/>
  <c r="V266" i="2"/>
  <c r="X266" i="2" s="1"/>
  <c r="V276" i="2"/>
  <c r="X276" i="2" s="1"/>
  <c r="V274" i="2"/>
  <c r="X274" i="2" s="1"/>
  <c r="V273" i="2"/>
  <c r="X273" i="2" s="1"/>
  <c r="V282" i="2"/>
  <c r="X282" i="2" s="1"/>
  <c r="V283" i="2"/>
  <c r="X283" i="2" s="1"/>
  <c r="V280" i="2"/>
  <c r="V272" i="2"/>
  <c r="V264" i="2"/>
  <c r="X280" i="2" l="1"/>
  <c r="X284" i="2" s="1"/>
  <c r="V284" i="2"/>
  <c r="V277" i="2"/>
  <c r="X272" i="2"/>
  <c r="X277" i="2" s="1"/>
  <c r="V269" i="2"/>
  <c r="X264" i="2"/>
  <c r="X269" i="2" s="1"/>
  <c r="V252" i="2"/>
  <c r="X252" i="2" s="1"/>
  <c r="K259" i="2" l="1"/>
  <c r="Z259" i="2" s="1"/>
  <c r="K274" i="2"/>
  <c r="Z274" i="2" s="1"/>
  <c r="K268" i="2"/>
  <c r="Z268" i="2" s="1"/>
  <c r="K272" i="2"/>
  <c r="K276" i="2"/>
  <c r="Z276" i="2" s="1"/>
  <c r="J272" i="2"/>
  <c r="K275" i="2"/>
  <c r="Z275" i="2" s="1"/>
  <c r="K273" i="2"/>
  <c r="Z273" i="2" s="1"/>
  <c r="K265" i="2"/>
  <c r="Z265" i="2" s="1"/>
  <c r="K258" i="2"/>
  <c r="Z258" i="2" s="1"/>
  <c r="J252" i="2"/>
  <c r="K252" i="2"/>
  <c r="Z252" i="2" s="1"/>
  <c r="K249" i="2"/>
  <c r="Z249" i="2" s="1"/>
  <c r="Q226" i="2"/>
  <c r="J250" i="2"/>
  <c r="K253" i="2"/>
  <c r="Z253" i="2" s="1"/>
  <c r="K251" i="2"/>
  <c r="Z251" i="2" s="1"/>
  <c r="K250" i="2"/>
  <c r="Z250" i="2" s="1"/>
  <c r="W226" i="2"/>
  <c r="W227" i="2" l="1"/>
  <c r="W240" i="2" s="1"/>
  <c r="X226" i="2"/>
  <c r="X227" i="2" s="1"/>
  <c r="V250" i="2"/>
  <c r="X250" i="2" s="1"/>
  <c r="V251" i="2"/>
  <c r="X251" i="2" s="1"/>
  <c r="V248" i="2"/>
  <c r="K283" i="2"/>
  <c r="Z283" i="2" s="1"/>
  <c r="K282" i="2"/>
  <c r="Z282" i="2" s="1"/>
  <c r="Z272" i="2"/>
  <c r="Z277" i="2" s="1"/>
  <c r="H62" i="3" s="1"/>
  <c r="K277" i="2"/>
  <c r="J251" i="2"/>
  <c r="J249" i="2"/>
  <c r="L249" i="2" s="1"/>
  <c r="J267" i="2"/>
  <c r="J280" i="2"/>
  <c r="J283" i="2"/>
  <c r="Y272" i="2"/>
  <c r="L272" i="2"/>
  <c r="Y267" i="2"/>
  <c r="J264" i="2"/>
  <c r="J268" i="2"/>
  <c r="J258" i="2"/>
  <c r="L252" i="2"/>
  <c r="Y252" i="2"/>
  <c r="AA252" i="2" s="1"/>
  <c r="AL252" i="2" s="1"/>
  <c r="L250" i="2"/>
  <c r="Q227" i="2"/>
  <c r="Q240" i="2" s="1"/>
  <c r="Z226" i="2"/>
  <c r="R226" i="2"/>
  <c r="R227" i="2" s="1"/>
  <c r="J265" i="2"/>
  <c r="J276" i="2"/>
  <c r="J275" i="2"/>
  <c r="K266" i="2"/>
  <c r="Z266" i="2" s="1"/>
  <c r="K267" i="2"/>
  <c r="Z267" i="2" s="1"/>
  <c r="J253" i="2"/>
  <c r="L253" i="2" s="1"/>
  <c r="Y250" i="2" l="1"/>
  <c r="AA250" i="2" s="1"/>
  <c r="AL250" i="2" s="1"/>
  <c r="Y251" i="2"/>
  <c r="AA251" i="2" s="1"/>
  <c r="AL251" i="2" s="1"/>
  <c r="X248" i="2"/>
  <c r="K281" i="2"/>
  <c r="Z281" i="2" s="1"/>
  <c r="K280" i="2"/>
  <c r="AA267" i="2"/>
  <c r="AL267" i="2" s="1"/>
  <c r="L267" i="2"/>
  <c r="K264" i="2"/>
  <c r="K260" i="2"/>
  <c r="Z260" i="2" s="1"/>
  <c r="K257" i="2"/>
  <c r="K248" i="2"/>
  <c r="Y253" i="2"/>
  <c r="AA253" i="2" s="1"/>
  <c r="AL253" i="2" s="1"/>
  <c r="L251" i="2"/>
  <c r="J248" i="2"/>
  <c r="Y248" i="2" s="1"/>
  <c r="J281" i="2"/>
  <c r="Y280" i="2"/>
  <c r="Y283" i="2"/>
  <c r="AA283" i="2" s="1"/>
  <c r="AL283" i="2" s="1"/>
  <c r="L283" i="2"/>
  <c r="J282" i="2"/>
  <c r="Y276" i="2"/>
  <c r="AA276" i="2" s="1"/>
  <c r="AL276" i="2" s="1"/>
  <c r="L276" i="2"/>
  <c r="Y275" i="2"/>
  <c r="AA275" i="2" s="1"/>
  <c r="AL275" i="2" s="1"/>
  <c r="L275" i="2"/>
  <c r="AA272" i="2"/>
  <c r="Y265" i="2"/>
  <c r="AA265" i="2" s="1"/>
  <c r="AL265" i="2" s="1"/>
  <c r="L265" i="2"/>
  <c r="Y264" i="2"/>
  <c r="Y268" i="2"/>
  <c r="AA268" i="2" s="1"/>
  <c r="AL268" i="2" s="1"/>
  <c r="L268" i="2"/>
  <c r="L258" i="2"/>
  <c r="J257" i="2"/>
  <c r="Z227" i="2"/>
  <c r="AA226" i="2"/>
  <c r="V259" i="2"/>
  <c r="X259" i="2" s="1"/>
  <c r="V258" i="2"/>
  <c r="X258" i="2" s="1"/>
  <c r="J274" i="2"/>
  <c r="J273" i="2"/>
  <c r="J260" i="2"/>
  <c r="V260" i="2" l="1"/>
  <c r="X260" i="2" s="1"/>
  <c r="Y258" i="2"/>
  <c r="AA258" i="2" s="1"/>
  <c r="AL258" i="2" s="1"/>
  <c r="V249" i="2"/>
  <c r="Z280" i="2"/>
  <c r="Z284" i="2" s="1"/>
  <c r="H63" i="3" s="1"/>
  <c r="K284" i="2"/>
  <c r="L280" i="2"/>
  <c r="K269" i="2"/>
  <c r="Z264" i="2"/>
  <c r="Z269" i="2" s="1"/>
  <c r="H61" i="3" s="1"/>
  <c r="L264" i="2"/>
  <c r="Z257" i="2"/>
  <c r="Z261" i="2" s="1"/>
  <c r="H60" i="3" s="1"/>
  <c r="K261" i="2"/>
  <c r="Z248" i="2"/>
  <c r="Z254" i="2" s="1"/>
  <c r="K254" i="2"/>
  <c r="J254" i="2"/>
  <c r="L248" i="2"/>
  <c r="L254" i="2" s="1"/>
  <c r="L260" i="2"/>
  <c r="Y274" i="2"/>
  <c r="AA274" i="2" s="1"/>
  <c r="AL274" i="2" s="1"/>
  <c r="L274" i="2"/>
  <c r="J277" i="2"/>
  <c r="L273" i="2"/>
  <c r="Y273" i="2"/>
  <c r="AA273" i="2" s="1"/>
  <c r="AL273" i="2" s="1"/>
  <c r="Y281" i="2"/>
  <c r="AA281" i="2" s="1"/>
  <c r="AL281" i="2" s="1"/>
  <c r="L281" i="2"/>
  <c r="Y282" i="2"/>
  <c r="L282" i="2"/>
  <c r="J284" i="2"/>
  <c r="AL272" i="2"/>
  <c r="L257" i="2"/>
  <c r="AL226" i="2"/>
  <c r="AL227" i="2" s="1"/>
  <c r="AA227" i="2"/>
  <c r="H51" i="3"/>
  <c r="Z240" i="2"/>
  <c r="L284" i="2" l="1"/>
  <c r="AA280" i="2"/>
  <c r="AL280" i="2" s="1"/>
  <c r="Y260" i="2"/>
  <c r="AA260" i="2" s="1"/>
  <c r="AL260" i="2" s="1"/>
  <c r="V257" i="2"/>
  <c r="X249" i="2"/>
  <c r="X254" i="2" s="1"/>
  <c r="Y249" i="2"/>
  <c r="V254" i="2"/>
  <c r="AA264" i="2"/>
  <c r="AL264" i="2" s="1"/>
  <c r="K285" i="2"/>
  <c r="K286" i="2" s="1"/>
  <c r="H59" i="3"/>
  <c r="H64" i="3" s="1"/>
  <c r="Z285" i="2"/>
  <c r="AA248" i="2"/>
  <c r="AL248" i="2" s="1"/>
  <c r="J259" i="2"/>
  <c r="J266" i="2"/>
  <c r="AL277" i="2"/>
  <c r="S62" i="3" s="1"/>
  <c r="L277" i="2"/>
  <c r="Y277" i="2"/>
  <c r="G62" i="3" s="1"/>
  <c r="I62" i="3" s="1"/>
  <c r="T62" i="3" s="1"/>
  <c r="AA277" i="2"/>
  <c r="AA282" i="2"/>
  <c r="Y284" i="2"/>
  <c r="G63" i="3" s="1"/>
  <c r="I63" i="3" s="1"/>
  <c r="T63" i="3" s="1"/>
  <c r="I51" i="3"/>
  <c r="H54" i="3"/>
  <c r="S51" i="3"/>
  <c r="V261" i="2" l="1"/>
  <c r="V285" i="2" s="1"/>
  <c r="X257" i="2"/>
  <c r="X261" i="2" s="1"/>
  <c r="X285" i="2" s="1"/>
  <c r="Y257" i="2"/>
  <c r="AA257" i="2" s="1"/>
  <c r="AL257" i="2" s="1"/>
  <c r="AA249" i="2"/>
  <c r="AL249" i="2" s="1"/>
  <c r="AL254" i="2" s="1"/>
  <c r="S59" i="3" s="1"/>
  <c r="Y254" i="2"/>
  <c r="G59" i="3" s="1"/>
  <c r="I59" i="3" s="1"/>
  <c r="C18" i="18"/>
  <c r="L79" i="3"/>
  <c r="Y259" i="2"/>
  <c r="L259" i="2"/>
  <c r="L261" i="2" s="1"/>
  <c r="J261" i="2"/>
  <c r="Y266" i="2"/>
  <c r="L266" i="2"/>
  <c r="L269" i="2" s="1"/>
  <c r="J269" i="2"/>
  <c r="AL282" i="2"/>
  <c r="AL284" i="2" s="1"/>
  <c r="S63" i="3" s="1"/>
  <c r="AA284" i="2"/>
  <c r="L78" i="3"/>
  <c r="C16" i="18"/>
  <c r="T51" i="3"/>
  <c r="J285" i="2" l="1"/>
  <c r="J286" i="2" s="1"/>
  <c r="AA254" i="2"/>
  <c r="L285" i="2"/>
  <c r="L286" i="2" s="1"/>
  <c r="AA259" i="2"/>
  <c r="Y261" i="2"/>
  <c r="G60" i="3" s="1"/>
  <c r="I60" i="3" s="1"/>
  <c r="T60" i="3" s="1"/>
  <c r="AA266" i="2"/>
  <c r="Y269" i="2"/>
  <c r="T59" i="3"/>
  <c r="AL259" i="2" l="1"/>
  <c r="AL261" i="2" s="1"/>
  <c r="S60" i="3" s="1"/>
  <c r="AA261" i="2"/>
  <c r="G61" i="3"/>
  <c r="Y285" i="2"/>
  <c r="AL266" i="2"/>
  <c r="AL269" i="2" s="1"/>
  <c r="AA269" i="2"/>
  <c r="AA285" i="2" l="1"/>
  <c r="I61" i="3"/>
  <c r="G64" i="3"/>
  <c r="S61" i="3"/>
  <c r="S64" i="3" s="1"/>
  <c r="AL285" i="2"/>
  <c r="AJ183" i="2" l="1"/>
  <c r="W183" i="2"/>
  <c r="C17" i="18"/>
  <c r="F17" i="18" s="1"/>
  <c r="K79" i="3"/>
  <c r="T61" i="3"/>
  <c r="T64" i="3" s="1"/>
  <c r="I64" i="3"/>
  <c r="Q183" i="2"/>
  <c r="AC183" i="2"/>
  <c r="AI183" i="2" l="1"/>
  <c r="AJ186" i="2"/>
  <c r="X183" i="2"/>
  <c r="X186" i="2" s="1"/>
  <c r="X194" i="2" s="1"/>
  <c r="W186" i="2"/>
  <c r="W194" i="2" s="1"/>
  <c r="AB183" i="2"/>
  <c r="AC186" i="2"/>
  <c r="R183" i="2"/>
  <c r="R186" i="2" s="1"/>
  <c r="R194" i="2" s="1"/>
  <c r="Z183" i="2"/>
  <c r="Q186" i="2"/>
  <c r="Q194" i="2" s="1"/>
  <c r="AI186" i="2" l="1"/>
  <c r="AK183" i="2"/>
  <c r="AK186" i="2" s="1"/>
  <c r="AK194" i="2" s="1"/>
  <c r="Q42" i="3"/>
  <c r="Q44" i="3" s="1"/>
  <c r="AJ194" i="2"/>
  <c r="AA183" i="2"/>
  <c r="Z186" i="2"/>
  <c r="AB186" i="2"/>
  <c r="AD183" i="2"/>
  <c r="AD186" i="2" s="1"/>
  <c r="AD194" i="2" s="1"/>
  <c r="AD286" i="2" s="1"/>
  <c r="K42" i="3"/>
  <c r="K44" i="3" s="1"/>
  <c r="AC194" i="2"/>
  <c r="AC286" i="2" s="1"/>
  <c r="P42" i="3" l="1"/>
  <c r="AI194" i="2"/>
  <c r="E14" i="18"/>
  <c r="H42" i="3"/>
  <c r="Z194" i="2"/>
  <c r="J42" i="3"/>
  <c r="AB194" i="2"/>
  <c r="AB286" i="2" s="1"/>
  <c r="D14" i="18"/>
  <c r="K65" i="3"/>
  <c r="AL183" i="2"/>
  <c r="AL186" i="2" s="1"/>
  <c r="AA186" i="2"/>
  <c r="AA194" i="2" s="1"/>
  <c r="R42" i="3" l="1"/>
  <c r="R44" i="3" s="1"/>
  <c r="P44" i="3"/>
  <c r="S42" i="3"/>
  <c r="S44" i="3" s="1"/>
  <c r="AL194" i="2"/>
  <c r="J44" i="3"/>
  <c r="L42" i="3"/>
  <c r="L44" i="3" s="1"/>
  <c r="L65" i="3" s="1"/>
  <c r="H74" i="3" s="1"/>
  <c r="I42" i="3"/>
  <c r="H44" i="3"/>
  <c r="E13" i="18" l="1"/>
  <c r="C14" i="18"/>
  <c r="L77" i="3"/>
  <c r="D13" i="18"/>
  <c r="J65" i="3"/>
  <c r="T42" i="3"/>
  <c r="T44" i="3" s="1"/>
  <c r="I44" i="3"/>
  <c r="F13" i="18" l="1"/>
  <c r="Q147" i="2" l="1"/>
  <c r="R147" i="2" l="1"/>
  <c r="R148" i="2" s="1"/>
  <c r="R158" i="2" s="1"/>
  <c r="Q148" i="2"/>
  <c r="Q158" i="2" s="1"/>
  <c r="W147" i="2"/>
  <c r="Z147" i="2" s="1"/>
  <c r="W148" i="2" l="1"/>
  <c r="W158" i="2" s="1"/>
  <c r="X147" i="2"/>
  <c r="X148" i="2" s="1"/>
  <c r="X158" i="2" s="1"/>
  <c r="AA147" i="2"/>
  <c r="Z148" i="2"/>
  <c r="H34" i="3" l="1"/>
  <c r="Z158" i="2"/>
  <c r="AA148" i="2"/>
  <c r="AA158" i="2" s="1"/>
  <c r="AL147" i="2"/>
  <c r="AL148" i="2" s="1"/>
  <c r="S34" i="3" l="1"/>
  <c r="S36" i="3" s="1"/>
  <c r="AL158" i="2"/>
  <c r="I34" i="3"/>
  <c r="H36" i="3"/>
  <c r="L76" i="3" l="1"/>
  <c r="C12" i="18"/>
  <c r="I36" i="3"/>
  <c r="T34" i="3"/>
  <c r="T36" i="3" s="1"/>
  <c r="F11" i="18" l="1"/>
  <c r="T63" i="2" l="1"/>
  <c r="U63" i="2" s="1"/>
  <c r="AJ63" i="2" l="1"/>
  <c r="AK63" i="2" s="1"/>
  <c r="W63" i="2"/>
  <c r="X63" i="2" l="1"/>
  <c r="Z63" i="2"/>
  <c r="AA63" i="2" s="1"/>
  <c r="AL63" i="2" s="1"/>
  <c r="Q13" i="2" l="1"/>
  <c r="T60" i="2"/>
  <c r="U60" i="2" s="1"/>
  <c r="Q16" i="2"/>
  <c r="Q18" i="2"/>
  <c r="Q22" i="2"/>
  <c r="Q11" i="2"/>
  <c r="Q14" i="2"/>
  <c r="Q15" i="2"/>
  <c r="Q19" i="2"/>
  <c r="T62" i="2"/>
  <c r="Q12" i="2"/>
  <c r="T56" i="2"/>
  <c r="U56" i="2" s="1"/>
  <c r="U62" i="2" l="1"/>
  <c r="U64" i="2" s="1"/>
  <c r="U77" i="2" s="1"/>
  <c r="T64" i="2"/>
  <c r="T77" i="2" s="1"/>
  <c r="T286" i="2" s="1"/>
  <c r="W60" i="2"/>
  <c r="AJ60" i="2"/>
  <c r="AK60" i="2" s="1"/>
  <c r="AJ62" i="2"/>
  <c r="W62" i="2"/>
  <c r="Z22" i="2"/>
  <c r="AA22" i="2" s="1"/>
  <c r="AL22" i="2" s="1"/>
  <c r="R22" i="2"/>
  <c r="Q21" i="2"/>
  <c r="Q20" i="2"/>
  <c r="Z19" i="2"/>
  <c r="AA19" i="2" s="1"/>
  <c r="AL19" i="2" s="1"/>
  <c r="R19" i="2"/>
  <c r="Z18" i="2"/>
  <c r="AA18" i="2" s="1"/>
  <c r="AL18" i="2" s="1"/>
  <c r="R18" i="2"/>
  <c r="Z16" i="2"/>
  <c r="AA16" i="2" s="1"/>
  <c r="AL16" i="2" s="1"/>
  <c r="R16" i="2"/>
  <c r="Z15" i="2"/>
  <c r="AA15" i="2" s="1"/>
  <c r="AL15" i="2" s="1"/>
  <c r="R15" i="2"/>
  <c r="Z14" i="2"/>
  <c r="AA14" i="2" s="1"/>
  <c r="AL14" i="2" s="1"/>
  <c r="R14" i="2"/>
  <c r="Z13" i="2"/>
  <c r="AA13" i="2" s="1"/>
  <c r="AL13" i="2" s="1"/>
  <c r="R13" i="2"/>
  <c r="Z12" i="2"/>
  <c r="AA12" i="2" s="1"/>
  <c r="AL12" i="2" s="1"/>
  <c r="R12" i="2"/>
  <c r="Z11" i="2"/>
  <c r="AA11" i="2" s="1"/>
  <c r="AL11" i="2" s="1"/>
  <c r="R11" i="2"/>
  <c r="Q10" i="2"/>
  <c r="Q17" i="2"/>
  <c r="AJ56" i="2" l="1"/>
  <c r="AK56" i="2" s="1"/>
  <c r="W56" i="2"/>
  <c r="Z60" i="2"/>
  <c r="AA60" i="2" s="1"/>
  <c r="AL60" i="2" s="1"/>
  <c r="X60" i="2"/>
  <c r="W64" i="2"/>
  <c r="W77" i="2" s="1"/>
  <c r="W286" i="2" s="1"/>
  <c r="Z62" i="2"/>
  <c r="X62" i="2"/>
  <c r="AK62" i="2"/>
  <c r="Z20" i="2"/>
  <c r="AA20" i="2" s="1"/>
  <c r="AL20" i="2" s="1"/>
  <c r="R20" i="2"/>
  <c r="R21" i="2"/>
  <c r="Z21" i="2"/>
  <c r="AA21" i="2" s="1"/>
  <c r="AL21" i="2" s="1"/>
  <c r="Z17" i="2"/>
  <c r="AA17" i="2" s="1"/>
  <c r="AL17" i="2" s="1"/>
  <c r="R17" i="2"/>
  <c r="Q26" i="2"/>
  <c r="Q46" i="2" s="1"/>
  <c r="Q286" i="2" s="1"/>
  <c r="Z10" i="2"/>
  <c r="R10" i="2"/>
  <c r="AJ64" i="2" l="1"/>
  <c r="AJ77" i="2" s="1"/>
  <c r="AJ286" i="2" s="1"/>
  <c r="Z56" i="2"/>
  <c r="AA56" i="2" s="1"/>
  <c r="AL56" i="2" s="1"/>
  <c r="X56" i="2"/>
  <c r="X64" i="2" s="1"/>
  <c r="X77" i="2" s="1"/>
  <c r="AK64" i="2"/>
  <c r="AK77" i="2" s="1"/>
  <c r="AA62" i="2"/>
  <c r="R26" i="2"/>
  <c r="R46" i="2" s="1"/>
  <c r="Z26" i="2"/>
  <c r="AA10" i="2"/>
  <c r="Q17" i="3" l="1"/>
  <c r="R17" i="3" s="1"/>
  <c r="R19" i="3" s="1"/>
  <c r="Z64" i="2"/>
  <c r="Z77" i="2" s="1"/>
  <c r="AL62" i="2"/>
  <c r="AL64" i="2" s="1"/>
  <c r="AL77" i="2" s="1"/>
  <c r="AA64" i="2"/>
  <c r="AA77" i="2" s="1"/>
  <c r="AL10" i="2"/>
  <c r="AL26" i="2" s="1"/>
  <c r="AL46" i="2" s="1"/>
  <c r="AA26" i="2"/>
  <c r="AA46" i="2" s="1"/>
  <c r="H9" i="3"/>
  <c r="Z46" i="2"/>
  <c r="Q19" i="3" l="1"/>
  <c r="E8" i="18" s="1"/>
  <c r="H17" i="3"/>
  <c r="I17" i="3" s="1"/>
  <c r="Z286" i="2"/>
  <c r="H12" i="3"/>
  <c r="I9" i="3"/>
  <c r="Q65" i="3" l="1"/>
  <c r="H19" i="3"/>
  <c r="L74" i="3" s="1"/>
  <c r="I19" i="3"/>
  <c r="T17" i="3"/>
  <c r="T19" i="3" s="1"/>
  <c r="T9" i="3"/>
  <c r="T12" i="3" s="1"/>
  <c r="I12" i="3"/>
  <c r="L73" i="3"/>
  <c r="C6" i="18"/>
  <c r="C8" i="18" l="1"/>
  <c r="F7" i="18" s="1"/>
  <c r="H65" i="3"/>
  <c r="H89" i="3" s="1"/>
  <c r="F5" i="18"/>
  <c r="AI207" i="2" l="1"/>
  <c r="AI211" i="2" l="1"/>
  <c r="AK207" i="2"/>
  <c r="AK211" i="2" s="1"/>
  <c r="AK240" i="2" s="1"/>
  <c r="AK286" i="2" s="1"/>
  <c r="AI240" i="2" l="1"/>
  <c r="AI286" i="2" s="1"/>
  <c r="P49" i="3"/>
  <c r="S207" i="2"/>
  <c r="M206" i="2"/>
  <c r="M211" i="2" l="1"/>
  <c r="M240" i="2" s="1"/>
  <c r="M286" i="2" s="1"/>
  <c r="O206" i="2"/>
  <c r="O211" i="2" s="1"/>
  <c r="O240" i="2" s="1"/>
  <c r="O286" i="2" s="1"/>
  <c r="U207" i="2"/>
  <c r="R49" i="3"/>
  <c r="R54" i="3" s="1"/>
  <c r="R65" i="3" s="1"/>
  <c r="H76" i="3" s="1"/>
  <c r="P54" i="3"/>
  <c r="E15" i="18" l="1"/>
  <c r="E19" i="18" s="1"/>
  <c r="E20" i="18" s="1"/>
  <c r="P65" i="3"/>
  <c r="V206" i="2"/>
  <c r="S206" i="2"/>
  <c r="P206" i="2"/>
  <c r="V207" i="2"/>
  <c r="P211" i="2" l="1"/>
  <c r="P240" i="2" s="1"/>
  <c r="P286" i="2" s="1"/>
  <c r="R206" i="2"/>
  <c r="R211" i="2" s="1"/>
  <c r="R240" i="2" s="1"/>
  <c r="R286" i="2" s="1"/>
  <c r="U206" i="2"/>
  <c r="U211" i="2" s="1"/>
  <c r="U240" i="2" s="1"/>
  <c r="U286" i="2" s="1"/>
  <c r="S211" i="2"/>
  <c r="S240" i="2" s="1"/>
  <c r="S286" i="2" s="1"/>
  <c r="Y207" i="2"/>
  <c r="AA207" i="2" s="1"/>
  <c r="AL207" i="2" s="1"/>
  <c r="X207" i="2"/>
  <c r="V211" i="2"/>
  <c r="V240" i="2" s="1"/>
  <c r="V286" i="2" s="1"/>
  <c r="X206" i="2"/>
  <c r="Y206" i="2"/>
  <c r="X211" i="2" l="1"/>
  <c r="X240" i="2" s="1"/>
  <c r="X286" i="2" s="1"/>
  <c r="Y211" i="2"/>
  <c r="AA206" i="2"/>
  <c r="AA211" i="2" l="1"/>
  <c r="AA240" i="2" s="1"/>
  <c r="AA286" i="2" s="1"/>
  <c r="G49" i="3"/>
  <c r="Y240" i="2"/>
  <c r="Y286" i="2" s="1"/>
  <c r="G54" i="3" l="1"/>
  <c r="I49" i="3"/>
  <c r="T49" i="3" l="1"/>
  <c r="T54" i="3" s="1"/>
  <c r="T65" i="3" s="1"/>
  <c r="I54" i="3"/>
  <c r="I65" i="3" s="1"/>
  <c r="C15" i="18"/>
  <c r="K78" i="3"/>
  <c r="G65" i="3"/>
  <c r="H88" i="3" s="1"/>
  <c r="H90" i="3" l="1"/>
  <c r="H73" i="3"/>
  <c r="M78" i="3" s="1"/>
  <c r="C19" i="18"/>
  <c r="C20" i="18" s="1"/>
  <c r="M73" i="3" l="1"/>
  <c r="M76" i="3"/>
  <c r="M74" i="3"/>
  <c r="M75" i="3"/>
  <c r="M79" i="3"/>
  <c r="M77" i="3"/>
  <c r="AE211" i="2" l="1"/>
  <c r="AH206" i="2"/>
  <c r="AH211" i="2" l="1"/>
  <c r="AH240" i="2" s="1"/>
  <c r="AH286" i="2" s="1"/>
  <c r="AL206" i="2"/>
  <c r="AL211" i="2" s="1"/>
  <c r="AE240" i="2"/>
  <c r="AE286" i="2" s="1"/>
  <c r="M49" i="3"/>
  <c r="AL240" i="2" l="1"/>
  <c r="AL286" i="2" s="1"/>
  <c r="S49" i="3"/>
  <c r="S54" i="3" s="1"/>
  <c r="S65" i="3" s="1"/>
  <c r="H77" i="3" s="1"/>
  <c r="O49" i="3"/>
  <c r="O54" i="3" s="1"/>
  <c r="O65" i="3" s="1"/>
  <c r="H75" i="3" s="1"/>
  <c r="M54" i="3"/>
  <c r="D15" i="18" l="1"/>
  <c r="M65" i="3"/>
  <c r="D19" i="18" l="1"/>
  <c r="D20" i="18" s="1"/>
  <c r="F15" i="18"/>
  <c r="F19" i="18" s="1"/>
  <c r="F20" i="18" s="1"/>
</calcChain>
</file>

<file path=xl/sharedStrings.xml><?xml version="1.0" encoding="utf-8"?>
<sst xmlns="http://schemas.openxmlformats.org/spreadsheetml/2006/main" count="1610" uniqueCount="719">
  <si>
    <t>Nr.</t>
  </si>
  <si>
    <t xml:space="preserve">Referenca e Rezultatit me produktet e programit buxhetor                       </t>
  </si>
  <si>
    <t xml:space="preserve">Afati i zbatimit </t>
  </si>
  <si>
    <t>1.2.2</t>
  </si>
  <si>
    <t>1.2.3</t>
  </si>
  <si>
    <t>1.2.4</t>
  </si>
  <si>
    <t>1.2.5</t>
  </si>
  <si>
    <t>1.3.2</t>
  </si>
  <si>
    <t>1.3.3</t>
  </si>
  <si>
    <t>1.3.4</t>
  </si>
  <si>
    <t>2.1.1</t>
  </si>
  <si>
    <t>2.1.2</t>
  </si>
  <si>
    <t>2.1.3</t>
  </si>
  <si>
    <t>2.1.4</t>
  </si>
  <si>
    <t>2.2.2</t>
  </si>
  <si>
    <t>2.2.1</t>
  </si>
  <si>
    <t>2.2.3</t>
  </si>
  <si>
    <t>2.2.4</t>
  </si>
  <si>
    <t>3.1.1</t>
  </si>
  <si>
    <t>3.1.2</t>
  </si>
  <si>
    <t>3.2.1</t>
  </si>
  <si>
    <t>3.2.2</t>
  </si>
  <si>
    <t>3.2.3</t>
  </si>
  <si>
    <t>3.2.4</t>
  </si>
  <si>
    <t>3.3.1</t>
  </si>
  <si>
    <t>3.3.2</t>
  </si>
  <si>
    <t>3.3.3</t>
  </si>
  <si>
    <t>3.3.4</t>
  </si>
  <si>
    <t>4.1.1</t>
  </si>
  <si>
    <t>4.2.2</t>
  </si>
  <si>
    <t>4.1.2</t>
  </si>
  <si>
    <t>4.2.3</t>
  </si>
  <si>
    <t>4.2.1</t>
  </si>
  <si>
    <t>5.1.1</t>
  </si>
  <si>
    <t>5.1.2</t>
  </si>
  <si>
    <t>5.1.3</t>
  </si>
  <si>
    <t>5.1.4</t>
  </si>
  <si>
    <t>5.1.5</t>
  </si>
  <si>
    <t>5.2.1</t>
  </si>
  <si>
    <t>5.2.2</t>
  </si>
  <si>
    <t>5.2.3</t>
  </si>
  <si>
    <t>5.3.1</t>
  </si>
  <si>
    <t>5.3.2</t>
  </si>
  <si>
    <t>5.3.3</t>
  </si>
  <si>
    <t>6.1.1</t>
  </si>
  <si>
    <t>6.1.2</t>
  </si>
  <si>
    <t>6.1.3</t>
  </si>
  <si>
    <t>6.2.1</t>
  </si>
  <si>
    <t>6.2.2</t>
  </si>
  <si>
    <t>6.2.3</t>
  </si>
  <si>
    <t>7.1.1</t>
  </si>
  <si>
    <t>7.1.2</t>
  </si>
  <si>
    <t>7.1.3</t>
  </si>
  <si>
    <t>7.2.1</t>
  </si>
  <si>
    <t>7.3.1</t>
  </si>
  <si>
    <t>7.3.2</t>
  </si>
  <si>
    <t>7.3.3</t>
  </si>
  <si>
    <t>7.3.4</t>
  </si>
  <si>
    <t xml:space="preserve">Institucionet përgjegjëse </t>
  </si>
  <si>
    <t>Kosto Objektivi specifik 2.1</t>
  </si>
  <si>
    <t>Kosto Objektivi specifik 2.2</t>
  </si>
  <si>
    <t>Nuk ka informacion</t>
  </si>
  <si>
    <t>Kosto Objektivi specifik 3.1</t>
  </si>
  <si>
    <t>Kosto Objektivi specifik 3.2</t>
  </si>
  <si>
    <t>Kosto Objektivi specifik 3.3</t>
  </si>
  <si>
    <t>!!!</t>
  </si>
  <si>
    <t>4.1.3</t>
  </si>
  <si>
    <t>4.1.4</t>
  </si>
  <si>
    <t>Kosto Objektivi specifik 4.1</t>
  </si>
  <si>
    <t>Kosto Objektivi specifik 4.2</t>
  </si>
  <si>
    <t>Kosto Objektivi specifik 5.1</t>
  </si>
  <si>
    <t>Kosto Objektivi specifik 5.2</t>
  </si>
  <si>
    <t>Kosto Objektivi specifik 5.3</t>
  </si>
  <si>
    <t>Kosto Objektivi specifik 6.1</t>
  </si>
  <si>
    <t>Kosto Objektivi specifik 6.2</t>
  </si>
  <si>
    <t>Kosto Objektivi specifik 7.1</t>
  </si>
  <si>
    <t>Kosto Objektivi specifik 7.2</t>
  </si>
  <si>
    <t>Kosto Objektivi specifik 7.3</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</si>
  <si>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</si>
  <si>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</si>
  <si>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</si>
  <si>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</si>
  <si>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</si>
  <si>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</si>
  <si>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</si>
  <si>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</si>
  <si>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</si>
  <si>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</si>
  <si>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</si>
  <si>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</si>
  <si>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</si>
  <si>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</si>
  <si>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Qëllimi i Politikës IV</t>
  </si>
  <si>
    <t>Qëllimi i Politikës V</t>
  </si>
  <si>
    <t>Qëllimi i Politikës VI</t>
  </si>
  <si>
    <t>Qëllimi i Politikës VII</t>
  </si>
  <si>
    <t>Kosto Korente</t>
  </si>
  <si>
    <t>Kosto Kapitale</t>
  </si>
  <si>
    <t>Buxheti dhe Donatoret</t>
  </si>
  <si>
    <t>TOTALI [Leke]</t>
  </si>
  <si>
    <t>TOTALI [Euro]</t>
  </si>
  <si>
    <t>1 euro 124 Leke</t>
  </si>
  <si>
    <t>Titulli</t>
  </si>
  <si>
    <t>Programi buxhetor</t>
  </si>
  <si>
    <t xml:space="preserve">Emri i BP/dhe kodi  </t>
  </si>
  <si>
    <t>Institucioni përgjegjës</t>
  </si>
  <si>
    <t>Institucionet kontribuese</t>
  </si>
  <si>
    <t xml:space="preserve">Afati i Zbatimit </t>
  </si>
  <si>
    <t>Afati Fillimit</t>
  </si>
  <si>
    <t xml:space="preserve"> Kosto Total</t>
  </si>
  <si>
    <t>Kostot treguese/2021</t>
  </si>
  <si>
    <t>Kostot treguese/2022</t>
  </si>
  <si>
    <t>Kostot treguese/2023</t>
  </si>
  <si>
    <t>Kostot treguese/2024</t>
  </si>
  <si>
    <t>Kostot treguese/2025</t>
  </si>
  <si>
    <t>Kostot treguese totale</t>
  </si>
  <si>
    <t>Burimi I financimit</t>
  </si>
  <si>
    <t>Totali BSH</t>
  </si>
  <si>
    <t>PBA 2021-2023 (në lekë)</t>
  </si>
  <si>
    <t>Financim i Huaj  (në  lekë)</t>
  </si>
  <si>
    <t xml:space="preserve">Emri donatorit/Titullin e projektit </t>
  </si>
  <si>
    <t>Total Financim i Huaj</t>
  </si>
  <si>
    <t>Burimi i Financimit</t>
  </si>
  <si>
    <t xml:space="preserve">Hendeku financiar </t>
  </si>
  <si>
    <t xml:space="preserve"> Kosto Totale</t>
  </si>
  <si>
    <t>Buxheti 2024-2025 (në lekë)</t>
  </si>
  <si>
    <t>Masat</t>
  </si>
  <si>
    <t>MSHMS</t>
  </si>
  <si>
    <t>INSTAT</t>
  </si>
  <si>
    <t>NJVQV</t>
  </si>
  <si>
    <t xml:space="preserve">Masat </t>
  </si>
  <si>
    <t>MASR</t>
  </si>
  <si>
    <t>7.3.5</t>
  </si>
  <si>
    <t>7.1.4</t>
  </si>
  <si>
    <t>7.1.5</t>
  </si>
  <si>
    <t>7.1.6</t>
  </si>
  <si>
    <t>7.2.2</t>
  </si>
  <si>
    <t>7.2.3</t>
  </si>
  <si>
    <t>7.2.4</t>
  </si>
  <si>
    <t>MK</t>
  </si>
  <si>
    <t>6.1.4</t>
  </si>
  <si>
    <t>6.1.5</t>
  </si>
  <si>
    <t>6.1.6</t>
  </si>
  <si>
    <t>6.1.7</t>
  </si>
  <si>
    <t>SHSSH</t>
  </si>
  <si>
    <t>5.2.4</t>
  </si>
  <si>
    <t>5.2.5</t>
  </si>
  <si>
    <t>5.2.6</t>
  </si>
  <si>
    <t>5.2.7</t>
  </si>
  <si>
    <t>5.3.4</t>
  </si>
  <si>
    <t>4.2.4</t>
  </si>
  <si>
    <t>4.2.5</t>
  </si>
  <si>
    <t>4.2.6</t>
  </si>
  <si>
    <t>4.1.5</t>
  </si>
  <si>
    <t>4.1.6</t>
  </si>
  <si>
    <t>4.1.7</t>
  </si>
  <si>
    <t>4.1.8</t>
  </si>
  <si>
    <t>4.1.9</t>
  </si>
  <si>
    <t>4.1.10</t>
  </si>
  <si>
    <t>MFE</t>
  </si>
  <si>
    <t>3.1.3</t>
  </si>
  <si>
    <t>3.1.4</t>
  </si>
  <si>
    <t>3.1.5</t>
  </si>
  <si>
    <t>3.1.6</t>
  </si>
  <si>
    <t>3.1.7</t>
  </si>
  <si>
    <t>3.1.8</t>
  </si>
  <si>
    <t>3.1.9</t>
  </si>
  <si>
    <t>3.3.5</t>
  </si>
  <si>
    <t>Plani Kombëtar i Veprimit për Personat me Aftësi të Kufizuara
 2021-2025</t>
  </si>
  <si>
    <t>2.1.5</t>
  </si>
  <si>
    <t>2.1.6</t>
  </si>
  <si>
    <t>2.1.7</t>
  </si>
  <si>
    <t>2.1.8</t>
  </si>
  <si>
    <t>2.1.9</t>
  </si>
  <si>
    <t>2.2.5</t>
  </si>
  <si>
    <t>2.2.6</t>
  </si>
  <si>
    <t>MD</t>
  </si>
  <si>
    <t>Objektivat Specifik</t>
  </si>
  <si>
    <t>Kostot treguese</t>
  </si>
  <si>
    <t>01110 Planifikim Menaxhim Administrim</t>
  </si>
  <si>
    <t>10430 Përkujdesja Sociale</t>
  </si>
  <si>
    <t>Kosto treguese Objektivi specifik 1.1</t>
  </si>
  <si>
    <t>1.2.6</t>
  </si>
  <si>
    <t>1.2.7</t>
  </si>
  <si>
    <t>Kosto treguese Objektivi specifik 1.2</t>
  </si>
  <si>
    <t>1.3.5</t>
  </si>
  <si>
    <t>Burimi i mbulimit deri ne 2023</t>
  </si>
  <si>
    <t>Kosto Objektivi specifik 1.3</t>
  </si>
  <si>
    <t>03310 Ndihma Juridike Falas</t>
  </si>
  <si>
    <t>Buxheti 2024-2026 (në lekë)</t>
  </si>
  <si>
    <t>Institucionet përgjegjegjëse</t>
  </si>
  <si>
    <t>Kosto Indiktive Totale</t>
  </si>
  <si>
    <t>Hendeku financiar
2021-2025
(në Lekë)</t>
  </si>
  <si>
    <t>Institucioni kontribues</t>
  </si>
  <si>
    <t>Afati Mbarimit</t>
  </si>
  <si>
    <t>PBA 2021-2023 ( në Lekë)</t>
  </si>
  <si>
    <t>Financim i Huaj (në lekë)</t>
  </si>
  <si>
    <t>Kosto totale ne EUR
(kursi kembimit: 1 EUR = 124ALL)</t>
  </si>
  <si>
    <t>2020-2025</t>
  </si>
  <si>
    <t>PBA 2021-2023</t>
  </si>
  <si>
    <t>2021-2025</t>
  </si>
  <si>
    <t>Hendeku Financiar</t>
  </si>
  <si>
    <t>07220 Shërbime të Kujdesit Shëndetësor Parësor</t>
  </si>
  <si>
    <t>07450 Shërbime të Shëndetit Publik</t>
  </si>
  <si>
    <t>08230 Arti dhe Kultura</t>
  </si>
  <si>
    <t>01110 Planifikimi, Menaxhimi dhe Administrimi</t>
  </si>
  <si>
    <t>Natyra/ Tipologjia e Kostove</t>
  </si>
  <si>
    <t>Qëllimi i Politikave</t>
  </si>
  <si>
    <t>Kostoja Totale</t>
  </si>
  <si>
    <t xml:space="preserve">Kosto për tu </t>
  </si>
  <si>
    <t>Planifikuar në</t>
  </si>
  <si>
    <t xml:space="preserve"> Buxhetin 2024-2025</t>
  </si>
  <si>
    <t>Kostot e Planifikuara</t>
  </si>
  <si>
    <t>Hendek financiar 2021-2025</t>
  </si>
  <si>
    <t>MTBP 2021-2023</t>
  </si>
  <si>
    <r>
      <t xml:space="preserve">Nevojat  (në </t>
    </r>
    <r>
      <rPr>
        <b/>
        <sz val="11"/>
        <color theme="1"/>
        <rFont val="Arial"/>
        <family val="2"/>
      </rPr>
      <t>Lek)</t>
    </r>
  </si>
  <si>
    <t xml:space="preserve">Financim i Huaj </t>
  </si>
  <si>
    <t>Buxheti 2024-2025</t>
  </si>
  <si>
    <t>Kosto totale te PKV</t>
  </si>
  <si>
    <t>Institucionet përgjegjëse</t>
  </si>
  <si>
    <t>Kosto totale Qëllimi i Politikës I (objektiva specifike 1.1+1.2+1.3)</t>
  </si>
  <si>
    <t>Kosto totale Qëllimi i Politikës V (objektiva specifike 5.1+5.2+5.3)</t>
  </si>
  <si>
    <r>
      <rPr>
        <b/>
        <sz val="12"/>
        <color indexed="10"/>
        <rFont val="Times New Roman"/>
        <family val="1"/>
      </rPr>
      <t xml:space="preserve">Kosto totale Qëllimi i Politikës I </t>
    </r>
    <r>
      <rPr>
        <sz val="12"/>
        <color theme="1"/>
        <rFont val="Times New Roman"/>
        <family val="1"/>
      </rPr>
      <t xml:space="preserve">
(objektiva specifike 1.1+1.2+1.3)</t>
    </r>
  </si>
  <si>
    <r>
      <rPr>
        <b/>
        <sz val="12"/>
        <color indexed="10"/>
        <rFont val="Times New Roman"/>
        <family val="1"/>
      </rPr>
      <t xml:space="preserve">Kosto totale Qëllimi i Politikës IV </t>
    </r>
    <r>
      <rPr>
        <sz val="12"/>
        <color theme="1"/>
        <rFont val="Times New Roman"/>
        <family val="1"/>
      </rPr>
      <t xml:space="preserve">
(objektiva specifike 4.1+4.2)</t>
    </r>
  </si>
  <si>
    <r>
      <rPr>
        <b/>
        <sz val="12"/>
        <color indexed="10"/>
        <rFont val="Times New Roman"/>
        <family val="1"/>
      </rPr>
      <t xml:space="preserve">Kosto totale Qëllimi i Politikës V </t>
    </r>
    <r>
      <rPr>
        <sz val="12"/>
        <color theme="1"/>
        <rFont val="Times New Roman"/>
        <family val="1"/>
      </rPr>
      <t xml:space="preserve">
(objektiva specifike 5.1+5.2+5.3)</t>
    </r>
  </si>
  <si>
    <r>
      <t>N</t>
    </r>
    <r>
      <rPr>
        <sz val="11"/>
        <color theme="0"/>
        <rFont val="Calibri"/>
        <family val="2"/>
      </rPr>
      <t>ë</t>
    </r>
    <r>
      <rPr>
        <sz val="5.5"/>
        <color theme="0"/>
        <rFont val="Calibri"/>
        <family val="2"/>
      </rPr>
      <t xml:space="preserve"> %</t>
    </r>
  </si>
  <si>
    <t>Qëllimi strategjik 1. Qasje e barabartë në drejtësi dhe shërbime të gjendjes civile për romët dhe egjiptianët.</t>
  </si>
  <si>
    <t>Objektivi Specifik:  Ofrimi i ndihmës ligjore për pasqyrimin e të dhënave reale në regjistrin kombëtar të gjendjes civile të Minoritetit Romë dhe Egjiptian me qëllim zgjidhjen e problematikave që i pengojnë në aksesin e tyre të plotë në shërbimin e gjendjes civile.</t>
  </si>
  <si>
    <t>Hartimi i një metodologjie specifike për matjen e numrit të personave pa shtetësi në Shqipëri, me një zë të qartë për identifikimin e Romëve dhe Egjiptianëve pa shtetësi, gjë që do të zvogëlojë nivelin e gabimit dhe do të japë një vështrim më afër realitetit.</t>
  </si>
  <si>
    <t xml:space="preserve">Regional Cooperation Council (RCC) </t>
  </si>
  <si>
    <t>MB</t>
  </si>
  <si>
    <t>01170 Gjendja Civile</t>
  </si>
  <si>
    <t>Angazhimi  (përfshirja e shoqërise civile rome dhe egjiptiane)  në kuadër të Census 2021  për statistika të sakta për dy Minoritetet Rome dhe Egjiptiane, për të përcaktuar numrin e saktë të anëtarëve të këtyre minoriteteve</t>
  </si>
  <si>
    <t>Hartimi dhe shpërndarja e paketave të informacionit mbi kriteret, dokumentacionin e nevojshëm dhe burimet e mbështetjes për romët dhe egjiptianët në lidhje me regjistrimin civil dhe transferimin e vendbanimit</t>
  </si>
  <si>
    <t>Dega e Qarkut, Zyra e Gjendjes Civile</t>
  </si>
  <si>
    <t>Hartimi dhe miratimi I VKM e cila lejon rimbursimin e  Romëve dhe Egjiptianëve nga pagesa e tarifës për kryerjen e testeve të ADN-së</t>
  </si>
  <si>
    <t>Rimbursimi i Romëve dhe Egjiptianëve nga pagesa e tarifës për kryerjen e testeve të ADN-së, të nevojshme për regjistrimin e lindjeve dhe njohjen/mohimin e amësisë ose atësisë</t>
  </si>
  <si>
    <t>Ofrimi falas i shërbimeve të psikologut për romët dhe egjiptianët në nevojë në procese gjyqësore të tilla si divorcet, kujdestaria e fëmijëve, urdhrat e mbrojtjes, përgjegjësia prindërore, fëmijët në konflikt me ligjin</t>
  </si>
  <si>
    <t>NJMF , Drejtoria e Përgjithshme e Gjendjes Civile</t>
  </si>
  <si>
    <t xml:space="preserve">Ngritja e kapaciteteve të punonjësve të gjendjes civile për: 
• Zbatimin e rekomandimeve për regjistrimin civil,                                                                                                                                                                                                                                                                                                                                                                                                                                                                                                                                                                                                                                                                                                                                                              përshirë rekomandimet lidhur me romët dhe egjiptianët.
• Zgjidhjen dhe ndjekjen e rasteve të regjistrimit civil dhe transferimit të vendbanimit
• çështjet e barazisë dhe mosdiskriminimit, të pashtetësisë dhe të drejtave të njeriut.
</t>
  </si>
  <si>
    <t>Dhenie falas i anëtarëve të Komunitetit Rom dhe atij Egjiptian për tarifat e vendosura nga konsullatat shqiptare për legalizimin (verifikimin) e dokumenteve dhe të nevojshme për regjistrimin civil</t>
  </si>
  <si>
    <t>MPJ</t>
  </si>
  <si>
    <t>01130 Aktiviteti diplomatik dhe konsullor i MEPJ</t>
  </si>
  <si>
    <t>Ofrimi i ndihmës nga strukturat e pushteti lokal “administrator social” për të verifikuar dhe pajisur me vertetim faktik familjet që nuk jetojnë në vendbanimin e deklaruar prane gjendjes civile dhe që për arësye të pavarura prej tyre nuk mund të ndryshojnë vendbanimin.(Kjo masë është me qëllim trajtimin e këtyre familjeve me programet e strehimit social)</t>
  </si>
  <si>
    <t>01320 Veprimtaria   Statistikore</t>
  </si>
  <si>
    <t xml:space="preserve">Bashkëpunimi zyrave të gjendjes civile me qeverisjen vendore për transferimin e vendbanimit të anëtarëve të Minoriteteve Rome dhe Egjiptiane </t>
  </si>
  <si>
    <t>Regjistrimi dhe zgjidhja, përmes zyrave të gjendjes civile, e rasteve të individëve të paregjistruar, të cilët nuk janë të pajisur me dokumentacionin e nevojshëm</t>
  </si>
  <si>
    <t>MFE,  Zyra e Gjendjes Civile</t>
  </si>
  <si>
    <t>Përfundimi i regjistrit të posacëm të përkohshëm që do të krijojë bazën e të dhënave e cila do të japë mundësinë për trajtim dhe zgjidhje sipas rastit personave që nuk jane regjistruar.</t>
  </si>
  <si>
    <t xml:space="preserve">Zyrat  e gjendjes civile,
Njësitë e Mbrojtjes së Fëmijëve dhe çdo organ tjetër publik e jopublik që operon në fushën e të drejtave të fëmijëve
</t>
  </si>
  <si>
    <t>Identifikimi i fëmijëve të paregjistruar në regjistrin e posacem dhe me pas ndjekja e procesit te regjistrimit.</t>
  </si>
  <si>
    <t>1.3 Informimi dhe ndërgjegjësimi i anëtarëve të Minoritetit Romë dhe Egjiptianë, të cilët jetojnë që jetojnë jashte vendit, nga konsullatat në lidhje me ofrimin e shërbimit të ndihmës për marrjen e dokumenteve për fëmijët e lindur jashtë vendit</t>
  </si>
  <si>
    <t>MEPJ</t>
  </si>
  <si>
    <t>Raportimi pranë zyrave të gjendjes civile i fëmijëve të paregjistruar, përfshirë ata që janë lindur brenda dhe jashtë institucioneve shëndetësore (të porsalindur që nuk regjistrohen nga familjet e e tyre brenda 60 ditëve sic e parashikon ligji)  dhe brenda dhe jashtë territorit të Republikës së Shqipërisë, për ndjekjen dhe regjistrimin e tyre</t>
  </si>
  <si>
    <t>Dhënia e ndihmës për marrjen e dokumenteve për fëmijët e lindur jashtë vendit (në formën e duhur dhe me përmbajtjen e duhur) përmes një bashkëpunimi më të mirë me MPJ  dhe Agjensisë Shtetërorë të mbrojtjes së fëmijëve për këto raste.</t>
  </si>
  <si>
    <t>MB/MEPJ/ INSTAT</t>
  </si>
  <si>
    <t>Objektivi Specifik: Garantimi i shërbimeve të Ndihmës Juridike Falas për romët dhe egjiptianët</t>
  </si>
  <si>
    <t xml:space="preserve">Drejtoria e Ndihmës Juridike Falas </t>
  </si>
  <si>
    <t xml:space="preserve">Ofrimi i ndihmës juridike dytësore për romët dhe egjiptianët 
Sistemi i ndihmës juridike parësore dhe dytësore ka funksionalitet të plotë dhe siguron akses të plotë në drejtësi për qytetarët në nevojë dhe grupet vulnerabël (kategoritë Rome dhe Egjiptiane).
</t>
  </si>
  <si>
    <t xml:space="preserve">Ofrimi i ndihmës juridike parësore për romët dhe egjiptianët </t>
  </si>
  <si>
    <t>Shërbime të lëvizshme të ofrimit të ndihmës ligjore falas per romët dhe egjiptianëtne qytetet dhe zonat ku jetojne me se shumti keto minoritete</t>
  </si>
  <si>
    <t>Forcimi i bashkëpunimit ndërmjet Drejtorisë së Ndihmës Juridike Falas; ofruesve të shërbimit të ndihmës juridike falas dhe shoqërisë civile në kuadër të zhvillimit të aktiviteteve të përbashkëta dhe referimit të rasteve për anëtarët e Minoritetit Rom dhe Egjiptian.</t>
  </si>
  <si>
    <t>Zhvillimi i aktiviteteve ndërgjegjësuese / informuese me fokus grupe anëtarët e minoritetit  Rom dhe Egjiptian si dhe hartimi / publikimi dhe shpërndarja e materialeve të vizibilitetit në kuadër të ndihmës Juridike / ofruesve dhe subjekteve përfitues (në gjuhë të thjeshtëzuar)</t>
  </si>
  <si>
    <t>Përgatitja dhe shpërndarja e materialeve për ndihmën Juridike / ofruesve dhe subjekteve përfitues,  Edukimin ligjor per Publikun për barazinë gjinore, DHNGJ dhe dhunën në familje, me një gjuhë të thjeshtëzuar për romët e egjiptianët</t>
  </si>
  <si>
    <t xml:space="preserve">Rishikimi i Kodit të familjes me qëllim reduktimin e martesave fiktive të anëtarevë të minoritetit Rom dhe Egjiptianë </t>
  </si>
  <si>
    <t xml:space="preserve">Informimi i grave dhe vajzave rome dhe egjiptiane për të drejtat pronësore </t>
  </si>
  <si>
    <t>Kuvendi, MSHMS</t>
  </si>
  <si>
    <t>Objektivi Specifik 1.2:  Garantimi i shërbimeve të Ndihmës Juridike Falas për romët dhe egjiptianët</t>
  </si>
  <si>
    <t>Objektivi Specifik: Fuqizimi i   kapaciteteve për identifikimin e romëve dhe egjiptianëve në rrezik trafikimi/shfrytezimi si dhe referimi, mbrojtja dhe riintegrimi i rasteve të trafikuara/shfrytëzuara</t>
  </si>
  <si>
    <t>1.3.1.</t>
  </si>
  <si>
    <t>1.2.1/a</t>
  </si>
  <si>
    <t>1.2.1/b</t>
  </si>
  <si>
    <t>1.1.1</t>
  </si>
  <si>
    <t>1.1.2</t>
  </si>
  <si>
    <t>1.1.3</t>
  </si>
  <si>
    <t>1.1.4</t>
  </si>
  <si>
    <t>1.1.5</t>
  </si>
  <si>
    <t>1.1.6</t>
  </si>
  <si>
    <t>1.1.7</t>
  </si>
  <si>
    <t>1.1.8</t>
  </si>
  <si>
    <t>1.1.9</t>
  </si>
  <si>
    <t>1.1.11</t>
  </si>
  <si>
    <t>1.1.12</t>
  </si>
  <si>
    <t>1.1.13</t>
  </si>
  <si>
    <t>1.1.14</t>
  </si>
  <si>
    <t>1.1.15</t>
  </si>
  <si>
    <t>1.1.16</t>
  </si>
  <si>
    <t>Objektivi Specifik 1.3: Fuqizimi i   kapaciteteve për identifikimin e romëve dhe egjiptianëve në rrezik trafikimi/shfrytezimi si dhe referimi, mbrojtja dhe riintegrimi i rasteve të trafikuara/shfrytëzuara</t>
  </si>
  <si>
    <t>Organizimi i trajnimeve për ekipet multidisiplinore mbi trafikimin e fëmijëve sipas Procedurave Standarde të Veprimit për mbrojtjen e viktimave dhe viktimave të mundshme të trafikimit</t>
  </si>
  <si>
    <t>Sektori i Antitrafikut ASHMDF (Agjencia Shteterore e  Mbrojtjes se te Drejtave te Femijeve)</t>
  </si>
  <si>
    <t>Përmirësimi i mekanizmit ekzistues për shkëmbimin e informacionit nga institucione të ndryshme, (duke përfshirë informacionin dhe të dhënat e disagreguara mbi viktimat e minoritetit Rom dhe Egjiptian)</t>
  </si>
  <si>
    <t>Sektori I Antitrafikut</t>
  </si>
  <si>
    <t>Fushatë ndërgjegjësuese dhe informuese e të rinjve dhe e komunitetit (përfshirë  minoritetin  Rom dhe Egjiptian) lidhur me: legjislacionin kombëtar dhe ndërkombëtar, kuadrin institucional antitrafikim, format, metodat dhe fenomenin e trafikimit të personave dhe njohja me të drejtat e viktimës”</t>
  </si>
  <si>
    <t>Partnerë shtetërorë dhe joshtetërorë</t>
  </si>
  <si>
    <t>Fushata ndërgjegjësimi, për të informuar shtetasit shqiptarë (përfshirë Minoritetin  Romë dhe Egjiptian) për rregullat dhe kushtet e udhëtimit pa vizë në BE, mundësitë e migracionit të rregullt dhe pasojat e migracionit të parregullt (si edhe aplikimeve të pabazuara për azil)”</t>
  </si>
  <si>
    <t>DK&amp;M</t>
  </si>
  <si>
    <t>Ngritja dhe funsionimi skuadrave të terrenit të cilat kanë në përbërjen e tyre punonjës të Drejtorisë të Kujdesit Social dhe Komunitar si dhe përfaqësues të aktorëve lokal që kanë në fokus fëmijët. (Këto skuadra do te identifikojnë dhe monitorojnë rastet e fëmijëve Rom dhe Egjiptianë që shfrytëzohen për punë të ndryshme (lypje, shitje ambulatore, mbledhjen e mbeturinave te riciklueshme etj.)</t>
  </si>
  <si>
    <t>Buxhetet e NJVQV</t>
  </si>
  <si>
    <t>DNJF/Kuvendi/ MSHMS</t>
  </si>
  <si>
    <t>Sektori I Antitrafikut/ASHMDF/DM&amp;K</t>
  </si>
  <si>
    <t>Objektivi Specifik 1.1:  Ofrimi i ndihmës ligjore për pasqyrimin e të dhënave reale në regjistrin kombëtar të gjendjes civile të Minoritetit Romë dhe Egjiptian me qëllim zgjidhjen e problematikave që i pengojnë në aksesin e tyre të plotë në shërbimin e gjendjes civile.</t>
  </si>
  <si>
    <t>03140 Policia e Shtetit</t>
  </si>
  <si>
    <t>II. Programi buxhetor që kontribuon për qëllimin e politikës: 01170 Gjendja Civile; 01320 Veprimtaria   Statistikore; 01130 Aktiviteti diplomatik dhe konsullor i MEPJ; 03310 Ndihma Juridike Falas; 01110 Planifikim Menaxhim Administrim; 03140 Policia e Shtetit</t>
  </si>
  <si>
    <t>STREHIMI: 2. Qellimi I Politikes: Përmirësimi i kushteve të strehimit për anëtarë të Minoriteteve Rome dhe Egjiptiane si dhe legalizimi i të gjitha vendbanimeve jo formale</t>
  </si>
  <si>
    <t>II. Programi buxhetor që kontribuon për qëllimin e politikës: 06190 Strehimi</t>
  </si>
  <si>
    <t>2.1.10</t>
  </si>
  <si>
    <t>Zbatimi i programit të subvencionit të qirasë në njësitë e qeverisjes vendore për Minoritetin Rom dhe Egjiptian.</t>
  </si>
  <si>
    <t>Zbatimi i programit të Banesave me kosto të ulët, nëpërmjet instrumentave financiare si granti i menjëhershëm apo subvencionimit të interesave të kredisë, për minoritetin Rom dhe Egjiptian.</t>
  </si>
  <si>
    <t>Përmirësimi i kushteve të strehimit të romëve dhe egjiptianëve, përmes granteve konkurruese për bashkitë.</t>
  </si>
  <si>
    <t>Permiresimi i të dhënave statistikore të raportuara nga ASHK.</t>
  </si>
  <si>
    <t xml:space="preserve">Zbatimi me përpikmëri I ligjit Nr. 22/2018 “Per strehimin social”  </t>
  </si>
  <si>
    <t>Evidentimi dhe regjistrimi i çdo subjekti të interesuar, që kërkon të regjistrohet si pronar social, duke patur si qëllim sigurimin e një strehimi të përshtatshëm, të qëndrueshëm dhe jo-diskriminues.</t>
  </si>
  <si>
    <t>Integrimi i familjeve rome dhe egjiptiane nëpërmjet projekteve pilot për urbanizimin dhe integrimin e zonave informale me popullsi të konsiderueshme rome dhe egjiptiane.</t>
  </si>
  <si>
    <t>Hartimi i programeve të reja për një planifikim të përshtatshëm të strehimit social, qe respekton diversitetin socio- kulturor apo nevoja specifike te familjes perfituese</t>
  </si>
  <si>
    <t>Investime infrastrukturore në zonat ku jeton pjesa më e madhe e romeve dhe egjiptianeve. (Rregullimi i rrugëve, kanalizimeve, ujësjellësit, ndricimi dhe rikonstruksion banesash</t>
  </si>
  <si>
    <t>Rindërtimi i banesave rome dhe egjiptiane që janë prekur nga termeti si dhe mbështetja me grante për familjet që kanë pasur dëmtime të lehta</t>
  </si>
  <si>
    <t>06190 Strehimi</t>
  </si>
  <si>
    <t>ASHK</t>
  </si>
  <si>
    <t xml:space="preserve">Agjensia Shtetërore e Kadastrës ASHK </t>
  </si>
  <si>
    <t>Ministria e Financave dhe Ekonomisë</t>
  </si>
  <si>
    <t>Objektivi Specifik: Rritja e numrit të përfituesve romë dhe egjiptianë nga çdo program strehimi.</t>
  </si>
  <si>
    <t>Objektivi Specifik: Miratimi i kuadrit ligjor dhe bashkëpunimi midis institucioneve në nivel qendror dhe vendor për adresimin e nevojave për legalizimin dhe strehimin social</t>
  </si>
  <si>
    <t>2.2.7</t>
  </si>
  <si>
    <t>2.2.8</t>
  </si>
  <si>
    <t>2.2.9</t>
  </si>
  <si>
    <t xml:space="preserve">2.2.1 Finalizimi dhe miratimi i akteve nënligjore në proces  te ligjit per strehimin social </t>
  </si>
  <si>
    <t xml:space="preserve">2.2.2 Miratimi i aktit nënligjor në zbatim të pikës 2, neni 33 i ligjit 20/2020 “Për përfundimin e proceseve kalimtare të pronënsië në Republikën e Shqipërisë”. </t>
  </si>
  <si>
    <t xml:space="preserve">2.2.3 Përshpejtimi i procesit të legalizimit për poseduesit e ndërtimeve pa leje në proces legalizimi, përfaqësues të Minoriteteve Rome dhe Egjiptiane pas evidentimit të tyre. </t>
  </si>
  <si>
    <t>2.2.4 Vlerësimi mbi efektivitetin e programeve të zbatuara në fushën e strehimit social, ku përfshihet edhe minoriteti Rom dhe Egjiptian.</t>
  </si>
  <si>
    <t xml:space="preserve">2.2.5 Studim ne lidhje me mundësinë e implementimit të akteve nënligjore për strehimin per grupet Rome dhe Egjiptiane. </t>
  </si>
  <si>
    <t xml:space="preserve">2.2.6 Rishikimi i kritereve dhe dokumentacioneve të parashikuara nga ligji për t’u përfshirë në programet e strehimit bazuar në studimin. </t>
  </si>
  <si>
    <t xml:space="preserve">2.2.7 Trajnimi i stafit të qeverisjes vendore dhe grupeve përfituese mbi bazën ligjore, zbatimin e programeve 5-vjeçare të strehimit dhe mënyrën për të aplikuar për mbështetje financiare nga buxheti i shtetit, ku trajtohen edhe nevojat e Komunitetit Rom dhe Egjiptian. </t>
  </si>
  <si>
    <t xml:space="preserve">2.2.8 Ofrimi i ndihmës për familjet rome dhe egjiptiane që nuk kanë mundësi të paguajnë qiranë e strehimit social si dhe ato që kanë përfituar apo do të përfitojnë nga programi  i kredisë së subvencionuar (përfshirë, pa kufizime, negocimin e planeve të pagesës, referimin për punësimin dhe shërbimet e tjera përkatëse). </t>
  </si>
  <si>
    <t xml:space="preserve">2.2.9 Rishikimi i udhezimit te perzbashket Nr. 22 date 5/6/2020 “Per menyren e nderveprimit te porgrameve sociale te strehimit me sherbimet sociale te punesimit, arsimit dhe kujdesit shendetesor. . </t>
  </si>
  <si>
    <t xml:space="preserve">Agjensia Shtetërore e Kadastrës </t>
  </si>
  <si>
    <t>Enti i Banesave në bashkepunim me MSHMS dhe NJVV</t>
  </si>
  <si>
    <t>Qëllimi strategjik 1:  Qasje e barabartë në drejtësi dhe shërbime të gjendjes civile për romët dhe egjiptianët.</t>
  </si>
  <si>
    <t>P1: Qasje e barabartë në drejtësi dhe shërbime të gjendjes civile për romët dhe egjiptianët.</t>
  </si>
  <si>
    <t>Qëllimi strategjik 2: Përmirësimi i kushteve të strehimit për anëtarë të Minoriteteve Rome dhe Egjiptiane si dhe legalizimi i të gjitha vendbanimeve jo formale</t>
  </si>
  <si>
    <t>Objektivi Specifik 2.1: Rritja e numrit të përfituesve romë dhe egjiptianë nga çdo program strehimi.</t>
  </si>
  <si>
    <t>Objektivi Specifik 2.2:  Miratimi i kuadrit ligjor dhe bashkëpunimi midis institucioneve në nivel qendror dhe vendor për adresimin e nevojave për legalizimin dhe strehimin social</t>
  </si>
  <si>
    <t>MFE/ASHK</t>
  </si>
  <si>
    <r>
      <rPr>
        <b/>
        <sz val="12"/>
        <color indexed="10"/>
        <rFont val="Times New Roman"/>
        <family val="1"/>
      </rPr>
      <t xml:space="preserve">Kosto totale Qëllimi i Politikës II </t>
    </r>
    <r>
      <rPr>
        <sz val="12"/>
        <color theme="1"/>
        <rFont val="Times New Roman"/>
        <family val="1"/>
      </rPr>
      <t xml:space="preserve">
(objektiva specifike 2.1+2.2)</t>
    </r>
  </si>
  <si>
    <t>Kosto totale Qëllimi i Politikës II (objektiva specifike 2.1+2.2)</t>
  </si>
  <si>
    <t>P2: Përmirësimi i kushteve të strehimit për anëtarë të Minoriteteve Rome dhe Egjiptiane si dhe legalizimi i të gjitha vendbanimeve jo formale</t>
  </si>
  <si>
    <t>Qëllimi strategjik  3.Ulja e hendekut në cilësinë e shëndetit midis Romëve dhe Egjiptianëve  dhe pjesës tjetër të popullsisë</t>
  </si>
  <si>
    <t>Objektivi specifik: Përmirësimi I shëndetit të romëve dhe egjiptianëve përmes rritjes së aksesit të tyre në shërbime cilësore shëndetësore dhe atyre parandaluese.</t>
  </si>
  <si>
    <t>3.1.10</t>
  </si>
  <si>
    <t>3.1.11</t>
  </si>
  <si>
    <t>Vazhdimi I sigurimit të një stafi të rregullt (doktorë dhe infermierë) dhe shërbimeve në klinikat/qendrat shëndetësore, duke u dhënë prioritet atyre pranë vendbanimeve rome/egjiptiane</t>
  </si>
  <si>
    <t>Kryerja e studimit në lidhje me largësinë e vendbanimeve Rome dhe Egjiptiane nga qendrat shëndetësore si dhe nevojat për ngritjen e pikave të reja shëndetësore pranë vendbanimeve rome dhe egjiptiane</t>
  </si>
  <si>
    <t xml:space="preserve">Funksionimi I pikave të dedikuara të ambulancave pranë zonave të populluara nga anëtarë të Minoriteteve Rome dhe Egjiptiane bazuar në gjetjet e studimit </t>
  </si>
  <si>
    <t>Zhvillimi I trainimeve të vazhdueshme standard përpunonjësit e kujdesitshëndetësor për ofrimin e shërbimit të barabartë për personat që jetojnë në rrugë ose në vende banimi poshtë standardit, përfshirë romët dhe egjiptianët</t>
  </si>
  <si>
    <t>QKEV</t>
  </si>
  <si>
    <t>Sigurimi I informacionit, diagnostikimi bazë dhe ndihma e parë nëpërmjet ekipeve mjekësore të lëvizshme për romët dhe egjiptianët në vendbanime informale, të cilët nuk mbulohen nga sistemi bazë (praqë u mungojnë dokumentet personale/vërtetimi I banimit)</t>
  </si>
  <si>
    <t xml:space="preserve">Kontrolle parandaluese shëndetësore për sëmundje specifike (kanceri I qafës së mitrës, kanceri I gjirit dhe kanceri I zorrës së trashë, kanceri I prostatës)  </t>
  </si>
  <si>
    <t xml:space="preserve">Monitorimi I cilësisë se shërbimeve shëndetësore, përfshirë rastet e diskriminimit. (Shadow Report) 
</t>
  </si>
  <si>
    <t>OJF</t>
  </si>
  <si>
    <t>Furnizimi në mënyrë periodike I anëtareve të Minoriteteve Rome dhe Egjiptiane me maska mbrojtëse ndaj virusit COVID 19 dhe dezinfektues</t>
  </si>
  <si>
    <t>Fushata per Vaksinimin epopullsise Rome e egjiptiane me vaksinen kunder COVID 19</t>
  </si>
  <si>
    <t>Dhënia e bonusit për shpërblimin e lindjes së fëmijëve romë dhe egjiptianë në rast regjistrimi brenda afatit 60 ditor.</t>
  </si>
  <si>
    <t xml:space="preserve">ISHP
NJVKSH
</t>
  </si>
  <si>
    <t>NJKVSH</t>
  </si>
  <si>
    <t>NJVKSH</t>
  </si>
  <si>
    <t xml:space="preserve">ISHP/OSHKSH /DROSHKSH/NJVKSH
</t>
  </si>
  <si>
    <t>NJMF</t>
  </si>
  <si>
    <t xml:space="preserve">FSDKSH/NJVKSH
</t>
  </si>
  <si>
    <t>NJVKSH dhe MSHMS</t>
  </si>
  <si>
    <t>Kosto Objektivi specifik 3.4</t>
  </si>
  <si>
    <t>Kosto totale Qëllimi i Politikës III (objektiva specifike 3.1+3.2+3.3+3.4)</t>
  </si>
  <si>
    <t>Krijimi I pozicionit të mediatorëve, edukatorëve të shëndetit dhe vulletarëve për institucionet që ofrojnë shërbimet publike (sipsh. shëndetësore) me qëllim rritjen e aksesit të barabartë ndaj këtyre shërbimeve për këtë kategori.</t>
  </si>
  <si>
    <t>Rekrutimi dhe trajnimi I romëve dhe egjiptianëve si mediator përshtrirjen e shërbimeve shëndetësore</t>
  </si>
  <si>
    <t>OSHKSH</t>
  </si>
  <si>
    <t>Koordinimi me Ministrinë e Arsimit dhe Rinisë për t'u siguruar që t'u jepet prioritet studentëve romë dhe egjiptianë të mjekësisë/infermierisë për kuota dhe bursa në universitet.</t>
  </si>
  <si>
    <t>Universitetet</t>
  </si>
  <si>
    <t>Punësimi I romëve dhe egjiptianëve të kualifikuar si personel shëndetësor, përfshirë pozicione të tilla si doktorë, infermierë, punonjës socialë në stafin e kujdesit shëndetësor dhe atë të mbështetjes</t>
  </si>
  <si>
    <t>Objektivi specifik: Fuqizimi I strukturave për informim dhe promocion shëndetësor për shërbimet e kujdesit shëndetësor për romët dhe egjiptianët</t>
  </si>
  <si>
    <t xml:space="preserve">Mbeshtetja me paketa dhe materiale informuese per situatat emergjente (Pandemia COVID 19 dhe domosdoshmërinë e vaksinimit) </t>
  </si>
  <si>
    <t>NJVKSH/ISHP</t>
  </si>
  <si>
    <t xml:space="preserve">Ofrimi I medikamenteve falas per Rome e Egjiptiane të infektuar me COVID 19. </t>
  </si>
  <si>
    <t>Përgatitja e informacioneve të thjeshta dhe materialeve promocionale për çështjet shëndetësore, edhe në gjuhën rome dhe me figura.</t>
  </si>
  <si>
    <t>OSHKSH/NJVKSH</t>
  </si>
  <si>
    <t>Zhvillimi I fushatave sensibilizuese prane vendbanimeve rome dhe egjiptiane per situatat e ndryshme</t>
  </si>
  <si>
    <t>Mbështetja e nënave rome dhe egjiptiane duke u dhënë atyre informacione dhe pako me materiale përkujdesin përfoshnjat dhe nënat për tremuajt e parë të jetës, për ato nëna që e lindin fëmijën në spital.</t>
  </si>
  <si>
    <t xml:space="preserve">Fushata informimi dhe edukimi me anëtare të Minoriteteve Rome dhe Egjiptiane në lidhje me semundjet seksualisht të transmetueshme si dhe shëndetin riprodhues. </t>
  </si>
  <si>
    <t>Objektivi specifik: Ulja e numrit të anëtarëve të minoriteteve Rome dhe Egjiptiane me sëmundje infective seksualisht të transmetueshme dhe egjiptianët</t>
  </si>
  <si>
    <t>3.4.1</t>
  </si>
  <si>
    <t>3.4.2</t>
  </si>
  <si>
    <t>3.4.3</t>
  </si>
  <si>
    <t>Kontrolle periodike dhe diagnostikime të anëtarëve të Minoriteteve Rome dhe Egjiptiane më sëmundj eseksualisht të transmetueshme</t>
  </si>
  <si>
    <t xml:space="preserve">Ofrimi I medikamenteve dhe vizitave falas për anëtarë të Minoriteteve Rome dheEgjiptiane të diagniostikuar me semundje seksualisht të transmetueshme. </t>
  </si>
  <si>
    <t>FSDKSH</t>
  </si>
  <si>
    <t>Qëllimi strategjik 3: Ulja e hendekut në cilësinë e shëndetit midis Romëve dhe Egjiptianëve  dhe pjesës tjetër të popullsisë</t>
  </si>
  <si>
    <t>Objektivi specifik 3.1: Përmirësimi I shëndetit të romëve dhe egjiptianëve përmes rritjes së aksesit të tyre në shërbime cilësore shëndetësore dhe atyre parandaluese.</t>
  </si>
  <si>
    <t>Objektivi specifik 3.2: Ulja e hendekut në cilësinë e shëndetit midis Romëve dhe Egjiptianëve dhe pjesës tjetër të popullsisë.</t>
  </si>
  <si>
    <t>Objektivi specifik 3.3: Fuqizimi I strukturave për informim dhe promocion shëndetësor për shërbimet e kujdesit shëndetësor për romët dhe egjiptianët</t>
  </si>
  <si>
    <t>Objektivi specifik 3.4: Ulja e numrit të anëtarëve të minoriteteve Rome dhe Egjiptiane me sëmundje infective seksualisht të transmetueshme dhe egjiptianët</t>
  </si>
  <si>
    <r>
      <rPr>
        <b/>
        <sz val="12"/>
        <color indexed="10"/>
        <rFont val="Times New Roman"/>
        <family val="1"/>
      </rPr>
      <t xml:space="preserve">Kosto totale Qëllimi i Politikës III </t>
    </r>
    <r>
      <rPr>
        <sz val="12"/>
        <color theme="1"/>
        <rFont val="Times New Roman"/>
        <family val="1"/>
      </rPr>
      <t xml:space="preserve">
(objektiva specifike 3.1+3.2+3.3+3.4)</t>
    </r>
  </si>
  <si>
    <t>FSDKSH/NJVKSH</t>
  </si>
  <si>
    <t xml:space="preserve">
ISHP/NJVKSH/OSHKSH
</t>
  </si>
  <si>
    <t>NJVKSH/OSHKSH/Universitet</t>
  </si>
  <si>
    <t xml:space="preserve">ISHP/OSHKSH/DROSHKSH/NJVKSH/NJFM
</t>
  </si>
  <si>
    <t>P3: Ulja e hendekut në cilësinë e shëndetit midis Romëve dhe Egjiptianëve  dhe pjesës tjetër të popullsisë</t>
  </si>
  <si>
    <t xml:space="preserve">Raportimi i rasteve të identifikuara për lindjet e bëra në kushte shtëpie nga Njësitë e mbrojtjes së fëmijëve  dhe punonjesit social </t>
  </si>
  <si>
    <t>Objektivi specifik: Krijimi dhe fuqizimi I pozicionit të mediatorit shëndetësor</t>
  </si>
  <si>
    <t>01110 Planifikim Menaxhim Administrim 13</t>
  </si>
  <si>
    <t xml:space="preserve">09450 Fonde për Arsimin e Larte </t>
  </si>
  <si>
    <t>III. Programi buxhetor që kontribuon për qëllimin e politikës: 07220 Shërbime të Kujdesit Shëndetësor Parësor; 07450 Shërbime të Shëndetit Publik; 10430 Përkujdesja Sociale; 01110 Planifikim Menaxhim Administrim 13</t>
  </si>
  <si>
    <t>Qëllimi strategjik 4: Rritja e aksesit të barabartë në arsim cilësor dhe gjithëpërfshirës për romët dhe egjiptianët në të gjitha nivelet arsimore</t>
  </si>
  <si>
    <t>P4: Rritja e aksesit të barabartë në arsim cilësor dhe gjithëpërfshirës për romët dhe egjiptianët në të gjitha nivelet arsimore</t>
  </si>
  <si>
    <t>Qëllimi strategjik 4. Rritja e aksesit të barabartë në arsim cilësor dhe gjithëpërfshirës për romët dhe egjiptianët në të gjitha nivelet arsimore</t>
  </si>
  <si>
    <t>Arsim cilësor, gjithpërfshirës dhe i barabartë për romët dhe egjiptianët në të gjitha nivelet arsimore</t>
  </si>
  <si>
    <t>4.2.7</t>
  </si>
  <si>
    <t>4.2.8</t>
  </si>
  <si>
    <t>4.2.9</t>
  </si>
  <si>
    <t>4.3.1</t>
  </si>
  <si>
    <t>4.3.2</t>
  </si>
  <si>
    <t>4.3.3</t>
  </si>
  <si>
    <t>4.3.4</t>
  </si>
  <si>
    <t>4.3.5</t>
  </si>
  <si>
    <t>4.3.6</t>
  </si>
  <si>
    <t>Kosto totale Qëllimi i Politikës IV (objektiva specifike 4.1+4.2+4.3)</t>
  </si>
  <si>
    <t>Objektivi specifik 4.1 Arsim cilësor, gjithpërfshirës dhe i barabartë për romët dhe egjiptianët në të gjitha nivelet arsimore</t>
  </si>
  <si>
    <t>Identifikimi në kohë i nxënësëve romë dhe egjiptianë që janë në moshë për t’u regjistruar në arsimin parashkollor dhe atë  bazë, si dhe nxitja e përfshirjes në arsimin e detyruar të nxënësëve të moshës 6-16 vjeç që nuk janë regjistruar apo kanë braktisur shkollën</t>
  </si>
  <si>
    <t>Ministria e Brendshme,Ministria e Shëndetësisë dhe Mbrojtjes Sociale</t>
  </si>
  <si>
    <t>Sigurimi dhe përmirësimi i kushteve për arsim cilësor gjatë fëmijërisë së hershme nëpërmjet regjistrimit të të gjithë nxënësve romë dhe egjiptianë 3-6 vjeç në arsimin parashkollor duke i përjashtuar ata  nga tarifat financiare dhe pagesat për ushqim.</t>
  </si>
  <si>
    <t>DRAP/DPAP/MASR</t>
  </si>
  <si>
    <t xml:space="preserve">Regjistrimi,ndjekja e ecurisë së rregullt dhe përfundimi i
studimeve në arsimin bazë/të detyrueshëm  i të gjithë nxënësve romë dhe egjiptianë të moshës 6-16 vjeç, duke përfshirë gjithashtu edhe rastet e nxënësve që kanë kaluar moshën e arsimit të detyrueshëm dhe kanë qenë në pamundësi për ta ndjekur atë
</t>
  </si>
  <si>
    <t>Zyrat Vendore të Arsimit Parauniversitar,Drejtoria Rajonale e Arsimit Parauniversitar,Njësitë e vetëqeverisjes vendore, Njësitë e mbrojtjes së të drejtave të fëmijëve</t>
  </si>
  <si>
    <t>Zyrat Vendore të Arsimit Parauniversitar,Drejtoria Rajonale e Arsimit Parauniversitar,Drejtoria e Përgjithshme e Arsimit Parauniversitar Njësitë e vetëqeverisjes vendore</t>
  </si>
  <si>
    <t>Shkollat publike të arsimit të detyruar( shkollat qendër komunitare), Njësitë e vetëqeverisjes vendore (qendrat komunitare multifunksionale), Zyrat Vendore të Arsimit Parauniversitar, Drejtoria Rajonale e Arsimit Parauniversitar</t>
  </si>
  <si>
    <t>Ofrim i  kurseve për të ndërtuar dhe zhvilluar njohuritë bazë në shkrim/lexim dhe aftësitë jetësore të prindërve romë dhe egjiptianë me mungesë arsimi, fëmijët e të cilëve frekuentojnë arsimin e detyruar</t>
  </si>
  <si>
    <t>Shkollat publike të arsimit të detyruar (shkollat qendër komunitare), Njësitë e vetëqeverisjes vendore (qendrat komunitare multifunksionale)</t>
  </si>
  <si>
    <t>Rritja e  subvencionimit shtesë, pjesë e skemës së ndihmës ekonomike, për nxënësit romë dhe egjiptianë që ndjekin rregullisht arsimin e detyrueshëm</t>
  </si>
  <si>
    <t>Përcaktimi i kritereve për dhënien e bursës financiare për nxënës romë dhe egjiptianë që ndjekin arsimin e mesëm të përgjithshëm, profesional, të orientuar</t>
  </si>
  <si>
    <t>Mbështetje e studentëve romë dhe egjiptianë që ndjekin arsimin e lartë nëpërmjet ofrimit të bursave, reduktimit të tarifës së shkollimit dhe përjashtimit nga tarifa e pagesës për mbrojtjen e gjuhës së huaj, detyruese për pajisjen me diplomë</t>
  </si>
  <si>
    <t>Institucionet e Arsimit te Larte</t>
  </si>
  <si>
    <t>Regjistrimi i studentëve romë dhe egjiptianë në arsimin e lartë në të gjitha nivelevet dhe në degë të ndryshme universitare nëpërmjet kuotave të veçanta</t>
  </si>
  <si>
    <t>09120 Arsimi Baze (perfshire parashkollorin)</t>
  </si>
  <si>
    <t xml:space="preserve">09230 Arsimi i Mesëm i Lartë </t>
  </si>
  <si>
    <t>09450 Fonde për Arsimin e Larte</t>
  </si>
  <si>
    <t>Përkrahja e një sistemi gjithëpërfshirës të arsimit, duke mundësuar qasje të barabartë në arsim cilësor për romët dhe egjiptianët</t>
  </si>
  <si>
    <t>Objektivi specifiki 4.2: Përkrahja e një sistemi gjithëpërfshirës të arsimit, duke mundësuar qasje të barabartë në arsim cilësor për romët dhe egjiptianët</t>
  </si>
  <si>
    <t>Institucionalizimi i  rolit të mediatorëve /ndërmjetësuesëve romë dhe egjiptianë  duke i përfshirë ata në strukturën e personelit mbështetës. Përcaktimi i  30 mediatorëve romë dhe egjiptianë  të arsimit në rang kombëtar</t>
  </si>
  <si>
    <t>Agjencia e Sigurimit të Cilësisë së Arsimit Parauniversitar,Drejtoria e Përgjithshme e Arsimit Parauniversitar,Drejtoria Rajonale e Arsimit Parauniversitar, Shkollat publike,Zyrat Vendore të Arsimit Parauniversitar</t>
  </si>
  <si>
    <t xml:space="preserve">Trajnim dhe kualifikim i stafit të institucioneve arsimore parashkollore dhe parauniversitar për:
 Arsimin gjithpërfshirës në kuadrin e diversitetit social &amp;kulturor, dheantixhipsizmit;
 Ndryshimin e qëndrimeve dhe sjelljes për të reduktuar barrierat në arsimin cilësor të romëve dhe egjiptianëve
</t>
  </si>
  <si>
    <t xml:space="preserve">Agjencia e Sigurimit të Cilësisë së Arsimit Parauniversitar, Drejtoria Rajonale e Arsimit Parauniversitar,
Shkollat publike, Njësitë e vetëqeverisjes vendore
</t>
  </si>
  <si>
    <t>Kurrikula shkollore të analizuara dhe të rishikuara, duke u përqendruar në kurrikulat e historisë, në mënyrë që të përfshijnë përmbajtje që lidhen me historinë dhe kulturën e romëve dhe egjiptianëve në mësimin e përgjithshëm të  historisë</t>
  </si>
  <si>
    <t>Agjencia e Sigurimit të Cilësisë së Arsimit Parauniversitar</t>
  </si>
  <si>
    <t>Zhvillimi i kurrikulës për mësimin e gjuhës rome në arsimin parauniversitar dhe atë universitar</t>
  </si>
  <si>
    <t>Agjencia e Sigurimit të Cilësisë së Arsimit Parauniversitar, Drejtoria e Përgjithshme e Arsimit Parauniversitar,Drejtoria Rajonale e Arsimit Parauniversitar</t>
  </si>
  <si>
    <t>Miratimi nga MASR i një udhëzuesi  që parandalon segregimin e  nxënësëve romë dhe egjiptian në klasa të vecanta apo krijimin e shkollave të segreguara</t>
  </si>
  <si>
    <t xml:space="preserve">Zyrat Vendore të Arsimit, Drejtoritë e shkollave, Drejtoria e Përgjithshme e Arsimit Parauniversitar,Drejtoria Rajonale e Arsimit Parauniversitar
 OJF-të rome dhe egjiptiane
</t>
  </si>
  <si>
    <t>Dhënia përparësi punësimit të mësuesëve me përkatësi etnike rome dhe egjiptiane pranë institucioneve arsimore</t>
  </si>
  <si>
    <t>Zyrat Vendore të Arsimit, Drejtoritë e shkollave, Drejtoria e Përgjithshme e Arsimit Parauniversitar,Drejtoria Rajonale e Arsimit Parauniversitar</t>
  </si>
  <si>
    <t>Identifikimi dhe adresimi i nevojave të nxënësve që nuk janë regjistruar në arsimin e detyrueshëm, nuk vijojnë rregullisht mësimin apo janë në rrezik braktisje</t>
  </si>
  <si>
    <t>Drejtorite e shkollave, Njësitë e Mbrojtjes së Fëmijëve, Zyrat Vendore të Arsimit, Drejtoria Rajonale e Arsimit Parauniversitar</t>
  </si>
  <si>
    <t>Referimi i familjeve të fëmijëve që braktisin shkollën ose që rrezikojnë të braktisin arsimin e detyrueshëm në shërbimet e mbrojtjes sociale dhe burimet e tjera mbështetëse</t>
  </si>
  <si>
    <t>NJVQV/NJMF</t>
  </si>
  <si>
    <t>Drejtoritë e shkollave, Njësitë e vetëqeverisjes vendore, Zyrat Vendore të Arsimit, Drejtoria Rajonale e Arsimit Parauniversitar</t>
  </si>
  <si>
    <t>Drejtoritë e shkollave Njësitë e vetëqeverisjes vendore, Zyrat Vendore të Arsimit</t>
  </si>
  <si>
    <t xml:space="preserve">Situata Covid 19: Pajisja me mjete elektronike (kompjutera, tableta &amp; telefona)  dhe internet për zhvillimin e mësimit online,
për nxënësit romë dhe egjiptianë, familjet e të cilëve kanë të ardhura të pamjaftueshme
</t>
  </si>
  <si>
    <t>Trashëgimia kulturore rome dhe egjiptiane si vlerë e trashëgimisë kulturore shqipëtare</t>
  </si>
  <si>
    <t>Planifikimi dhe mbështetja e projekteve artistiko-kulturore që promovojnë identitetin, kulturën dhe historinë e romëve dhe egjiptianëve në nivel kombëtar dhe lokal në kuadër të  8 prillit; 24 qershorit; 2 gushtit Holokausti etj) dhe përfshirja e tyre në kalendarin e aktiviteteve</t>
  </si>
  <si>
    <t>Drejtoritë Rajonale të Kulturës, Qendrat Kulturore, Njësitë e qeverisjes vetvendore</t>
  </si>
  <si>
    <t>Informim dhe ndërgjegjësim i shoqërisë për kulturën rome dhe egjiptiane nëpërmjet programeve të institucioneve mediatike publike</t>
  </si>
  <si>
    <t>RTSH</t>
  </si>
  <si>
    <t>Përcaktimi i fondit për pakicat kombëtare për projekte që synojnë mbrojtjen e të drejtave, ruajtjen/ promovimin e  identitetit kulturor dhe etnik për pakicat rome dhe egjiptiane</t>
  </si>
  <si>
    <t>Komiteti për Pakicat Kombëtare/ Fondi për Pakicat Kombëtare</t>
  </si>
  <si>
    <t>Evidentimi dhe promovimi i trashëgimisë kulturore materiale dhe jomateriale të romëve dhe egjiptianëve nëpërmjet procesit kërkimor dhe nxitjes së krijmtarisë artistike në muzikë, artet e bukura fotografi, veshje tradicionale, instrumente muzikorë etj</t>
  </si>
  <si>
    <t xml:space="preserve">Qendra Kombëtare e Leximit dhe Librit)
QKLL + BK (Biblioteka Kombëtare)
Institucionet qëndrore kulturore në varësi të MK
</t>
  </si>
  <si>
    <t>Prioritizim i organizatave rome dhe egjiptiane për të përfituar nga thirrja për propozime e Ministrisë së Kulturës</t>
  </si>
  <si>
    <t>Punësimi i romëve dhe egjiptianëve që kanë mbaruar akademinë e arteve në institucionet qëndrore/rajonale të Ministrisë së Kulturës</t>
  </si>
  <si>
    <t>DAP</t>
  </si>
  <si>
    <t>08330 Prodhime filmike ose veprimtari artistike mbarekombetare</t>
  </si>
  <si>
    <t>9120 Arsimi Baze (perfshire parashkollorin)</t>
  </si>
  <si>
    <t>IV. Programi buxhetor që kontribuon për qëllimin e politikës:09120 Arsimi Baze (perfshire parashkollorin); 09230 Arsimi i Mesëm i Lartë; 09450 Fonde për Arsimin e Larte; 01110 Planifikimi, Menaxhimi dhe Administrimi; 08330 Prodhime filmike ose veprimtari artistike mbarekombetare; 08230 Arti dhe Kultura</t>
  </si>
  <si>
    <t>08220 Trashëgimia Kulturore dhe Muzetë</t>
  </si>
  <si>
    <t>Objektivi specifiki 4.3 Trashëgimia kulturore rome dhe egjiptiane si vlerë e trashëgimisë kulturore shqipëtare</t>
  </si>
  <si>
    <t>MK/RTSH/KPK</t>
  </si>
  <si>
    <t>MASR/NJVQV</t>
  </si>
  <si>
    <t>Zyrat Vendore të Arsimit Parauniversitar,Drejtoria Rajonale e Arsimit Parauniversitar,Drejtoria e Përgjithshme e Arsimit Parauniversitar Njësitë e vetëqeverisjes vendore,IAL</t>
  </si>
  <si>
    <t>Drejtoritë Rajonale të Kulturës, Qendrat Kulturore, Njësitë e qeverisjes vetvendore,QKLL + BK (Biblioteka Kombëtare)</t>
  </si>
  <si>
    <t xml:space="preserve">Sigurim i  transportit falas për  nxënësit romë dhe egjiptianë  të cilët banojnë larg kopshteve dhe shkollave (edhe nën distancën 2km për raste specifike të justifikuar) dhe lehtësimi i procedurave për transfertën e shpenzimeve të transportit
</t>
  </si>
  <si>
    <t xml:space="preserve">Organizim i programeve të vecanta mbasshkollore ku nxënësit romë dhe egjiptianë të moshës 6-16 vjeç të ndihmohen në kryerjen e detyrave mësimore ose marrin mësime plotësuese
</t>
  </si>
  <si>
    <t>V. Qëllimi strategjik: Krijim i mundësive të barabarta për punësim cilësor dhe të qëndrueshëm për romët dhe egjiptianët</t>
  </si>
  <si>
    <t>Objektivi strategjik: Nxitja e punësimit të romëve dhe egjiptianëve nëpërmjet AFP-së, dhe PATP-ve</t>
  </si>
  <si>
    <t>5.1.6</t>
  </si>
  <si>
    <t>5.1.7</t>
  </si>
  <si>
    <t>5.1.8</t>
  </si>
  <si>
    <t>5.1.9</t>
  </si>
  <si>
    <t>5.1.10</t>
  </si>
  <si>
    <t xml:space="preserve">1.1. Promovim dhe rritja e aksesit të romëve dhe egjiptianëve në shërbimet e këshillimit dhe orientimit për karrierë për të siguruar procese të suksesshme të punësimit.
</t>
  </si>
  <si>
    <t>AKPA</t>
  </si>
  <si>
    <t xml:space="preserve">1.2. Mbështetje për rritjen e pjesëmarrjes së romëve dhe egjiptianëve në programet e zhvillimit të aftësive, kualifikimit profesional dhe programeve të nxitjes së punësimit (PNP), si dhe rritja e efiçencës dhe të cilësisë së tyre
në përputhje me nevojat specifike të tyre dhe kërkesat e tregut të punës
</t>
  </si>
  <si>
    <t xml:space="preserve">1.3. PATP të përmirësuara dhe përshtatur që promovojnë shërbimet bazë të punësimit dhe rritjen e mundësive të romëve dhe egjiptianëve për punësim; përfshirë edhe përcaktimin e kuotave apo masave pozitive për veprim (diskriminimi pozitiv)
</t>
  </si>
  <si>
    <t>Mbështetje për përfshirjen e të rinjve romë dhe egjiptianë  në arsimin e mesëm profesional publik, duke përfituar dhe nga bursat përkatëse, si dhe rritja e pjesëmarrjes së romëve dhe egjiptianëve në kurset profesionale të ofruara nga qendrat e formimit profesional publik</t>
  </si>
  <si>
    <t>Dhënia përparësi të rinjëve romë dhe egjiptianë (21 -26 vjeç) që kanë mbaruar ciklin e parë të studimeve të përfshihen në Programin Kombëtar të Praktikave të Punës</t>
  </si>
  <si>
    <t>Përfshirja dhe shënjestrimi eksplicit i romëve dhe egjiptianëve në skemat e Garancisë Rinore të hartuara për tu siguruar të rinjëve mundësi trajnimi dhe vende pune</t>
  </si>
  <si>
    <t>Përcaktimi i kuotave ose preferencave që prioritizojnë/mundësojnë punësimin e romëve dhe egjiptianëve në administratën publike</t>
  </si>
  <si>
    <t>MFE/MSHMS/NJVQV</t>
  </si>
  <si>
    <t>Rishikim i skemës riintegruese në tregun e punës të përfituesve të skemës së Ndihmës Ekonomike, sinkronizuar dhe me AKPA për të realizuar  gradualisht daljen nga skema e NE dhe hyrjen në PNP apo tregun e punës</t>
  </si>
  <si>
    <t>Komunikim dhe informimi i romëve dhe egjiptianëve rreth politikave/programeve të reja të punësimit dhe përfitimeve që rrjedhin prej tyre në mënyrë direkte nga strukturat e AKPA-së ose nëprmjet bashkëpunimit me OJF-të</t>
  </si>
  <si>
    <t>Zhvillimi dhe marrja e Masave për uljen e ndikimit të epidemisë  shkaktuar nga Covid 19 për romët dhe egjiptianët nëpërmjet mbështetjes financiare të bizneseve te vogla formale, dhe informale (ricikluesëve, tregëtarëve të rrobave të përdorura) me qëllim formalizimin gradual të këtyre të fundit</t>
  </si>
  <si>
    <t>DPT</t>
  </si>
  <si>
    <t>Objektivi specifik: Nxitja e sipërmarrjes (sociale) dhe vetëpunësimit  të romëve dhe egjiptianëve</t>
  </si>
  <si>
    <t>Zhvillimi i një mjedisi të favorshëm për të inkurajuar përfshirjen e romëve dhe egjiptianëve në krijimin e ndërrmarrjeve sociale si një masë për nxitjen e punësimit të tyre, nëpërmjet rritjes së kapaciteteve të OJF-ve.</t>
  </si>
  <si>
    <t>Vetëpunësimi dhe sipërmarrja e romëve dhe egjiptianëve mbështetet nëpërmjet ofrimit të granteve të vogla/kreditë e buta dhe shërbimeve mbështetëse (trajnime për sipërrmarrjen dhe pregatitjen e planit të biznesit) me qëllim akomodimin e tyre në ekonominë formale</t>
  </si>
  <si>
    <t>Miratimi nga njësitë e vetëqeverisjes vendore për të ulur taksat dhe tarifat vendore me 50 për qind për bizneset e ngritura nga romë dhe egjiptianë,  dhe për ato biznese që kanë të punësuar një numër të konsiderueshëm të romëve dhe egjiptianëve</t>
  </si>
  <si>
    <t>Njësitë e vetëqeverisjes vendore reduktojnë ose përjashtojnë nga tarifat romët dhe egjiptianët ambulantë, që tregëtojnë produkte artizanale ose mallra dhe shërbime të tjera, për një periudhë të paracaktuar</t>
  </si>
  <si>
    <t>Rezervim i hapësirave të caktuara tregëtare dhe pajisja me infrastrukturën e nevojshme për t’u përdorur nga romët dhe egjiptianët për shitjen e mallrave dhe produkteve të ndryshme</t>
  </si>
  <si>
    <t>AZHBR</t>
  </si>
  <si>
    <t>MBZHR</t>
  </si>
  <si>
    <t>Prioritizim i romëve dhe egjiptianëve për t’u përfshirë dhe përfituar nga grantet e programit IPARD II për bujqësinë dhe zhvillimin rural</t>
  </si>
  <si>
    <t>Formalizimi i aktvitietit të grumbulluesëve individualë romë dhe egjiptianë të mbetjeve të riciklueshme nepermjet mbështetjes financiare dhe përcaktimi i masave për integrimin e tyre gradual në sektorë të tjerë punësimi</t>
  </si>
  <si>
    <t>Objektivi specifik: Rritja e kapaciteteve dhe përmirësimi i performancës së punës së stafit të Agjencisë Kombëtare të Punësimit dhe Aftësive dhe të arsimit dhe formimit profesional, për integrimin e romëve dhe egjiptianëve në tregun e punës</t>
  </si>
  <si>
    <t>Punësimi  i mediatorëve romë dhe egjiptianë pranë zyrave të punësimit për të lehtësuar ndërmjetësimin dhe akomodimin e romëve dhe egjiptianëve  në tregun e punës</t>
  </si>
  <si>
    <t>Përgatitja e materialeve informuese mbi mbrojtjen e romëve dhe egjiptianëve nga diskriminimi etnik  në vendin e punës</t>
  </si>
  <si>
    <t>Marrja e masave mbrojtëse  dhe përmirësimi i instrumenteve për parandalimin e diskriminimit të romëve dhe egjiptianëve  në vendin e punës për shkak të përkatësisë etnike.</t>
  </si>
  <si>
    <t>Komisionerin për Mbrojtjen nga Diskriminimi  (KMD)</t>
  </si>
  <si>
    <t>Objektivi specifik 5.3: Rritja e kapaciteteve dhe përmirësimi i performancës së punës së stafit të Agjencisë Kombëtare të Punësimit dhe Aftësive dhe të arsimit dhe formimit profesional, për integrimin e romëve dhe egjiptianëve në tregun e punës</t>
  </si>
  <si>
    <t>Objektivi specifik 5.2: Nxitja e sipërmarrjes (sociale) dhe vetëpunësimit  të romëve dhe egjiptianëve</t>
  </si>
  <si>
    <t>Objektivi strategjik 5.1: Nxitja e punësimit të romëve dhe egjiptianëve nëpërmjet AFP-së, dhe PATP-ve</t>
  </si>
  <si>
    <t>Qëllimi strategjik 5: Krijim i mundësive të barabarta për punësim cilësor dhe të qëndrueshëm për romët dhe egjiptianët</t>
  </si>
  <si>
    <t>AKPA/MFE/MSHMS/DAP</t>
  </si>
  <si>
    <t>MFE/NJVQV/SHSSH/DPT</t>
  </si>
  <si>
    <t>MSHMS/NJVQV/AZHBR</t>
  </si>
  <si>
    <t>MFE/KPK/KMD</t>
  </si>
  <si>
    <t>MASR/Shkollat publike të arsimit të detyruar, Njësitë e vetëqeverisjes vendore, Shërbimi Social Shtetëror</t>
  </si>
  <si>
    <t>UN</t>
  </si>
  <si>
    <t>Qëllimi strategjik  6. Përmirësim i qasjes dhe rritja e aksesit të romëve dhe egjiptianeve në programet e mbrojtjes sociale</t>
  </si>
  <si>
    <t>Objektivi specifik: Përfshirja e Romëve dhe Egjiptianëve në programet e mbrojtjes sociale</t>
  </si>
  <si>
    <t>Garantim i aksesit në aplikim të familjeve rome dhe egjiptiane pa të ardhura ose me të ardhura të pamjaftueshme në skemën e ndihmës ekonomike.</t>
  </si>
  <si>
    <t>Ngritja e kapacitetit të administratorit shoqëror për të lehtësuar aksesin e romëve dhe egjiptianëve në programet e mbrojtjes sociale dhe specifikisht përfitimit të NE nëpërmjet orientimit për përgatitjen e dokumentacionit, për aplikim, asistimit dhe ofrimit të mbështetjes gjatë aplikimit</t>
  </si>
  <si>
    <t>SHSSH/NJVQV</t>
  </si>
  <si>
    <t>Mundësim i aksesit maksimal për familjet  rome dhe egjiptiane aplikuese për Ndihmën Ekonomike, të cilat nuk janë shpallur përfituese nga sistemi i pikëzimit, të trajtohen nga fondi shtesë i kushtëzuar për bllokndihmën ekonomike</t>
  </si>
  <si>
    <t>Mbështetje e familjeve rome dhe egjiptiane fëmijët e të cilëve ndjekin arsimin bazë dhe janë vaksinuar të përfitojnë subvencion shtesë në ndihmën ekonomike.</t>
  </si>
  <si>
    <t>Garantim i frekuentimit të çerdheve dhe kopështeve nga fëmijët romë dhe egjiptian nëpërmjet prioritizimit të regjistrimit të tyre dhe hartimit të politikave favorizuese</t>
  </si>
  <si>
    <t>Drejtoritë e Çerdheve dhe Kopshtëve</t>
  </si>
  <si>
    <t>Analizë dhe rishikim i kuadrit rregullator për kompensimin e energjisë me qëllim që familjet rome dhe egjiptiane në nevojë dhe me të ardhura të paqëndrueshme/ pamjaftueshme të përfitojnë masën e kompensimit ose furnizimit me energji elektrike bazike sipas kushteve përkatëse.</t>
  </si>
  <si>
    <t>Ministria e Infrastrukturës dhe Energjisë</t>
  </si>
  <si>
    <t xml:space="preserve">Ministria e Financave
dhe Ekonomisë,
Ministria e Shëndetësisë dhe Mbrojtjes Sociale
</t>
  </si>
  <si>
    <t>Rishikim i legjislacionit për ndryshimin e përfitmit të pensionit social për romët dhe egjiptianë të cilët nuk kanë paguar kontribute shoqërore ndër vite. (e rregulluar me ligjin nr. 104/2014 dhe VKM nr.927). Kërkohet ulja e moshës së përfituesëve nga 70 vjeç në 64 vjeç.</t>
  </si>
  <si>
    <t>6.1.8</t>
  </si>
  <si>
    <t>6.1.9</t>
  </si>
  <si>
    <t>Përforcim të masave të mbrojtjes sociale për romët dhe egjiptianët nëpërmjet kombinimit të stimujve financiarë dhe shërbimeve të përkujdesjes shoqërore gjatë periudhës së epidemisë  shkaktuar nga Covid 19.</t>
  </si>
  <si>
    <t>Analizim  të ndikimit të COVID-19 në  situatën social - ekonomike të romëve dhe egjiptianëve.</t>
  </si>
  <si>
    <t>Objektivi specifik: Riintegrimi social i përfituesëve të ndihmës ekonomike nëpërmjet zbatimit të programit të daljes nga skema e ndihmës ekonomike</t>
  </si>
  <si>
    <t>Qëllimi strategjik 6: Përmirësim i qasjes dhe rritja e aksesit të romëve dhe egjiptianeve në programet e mbrojtjes sociale</t>
  </si>
  <si>
    <t>Objektivi specifik 6.1: Përfshirja e Romëve dhe Egjiptianëve në programet e mbrojtjes sociale</t>
  </si>
  <si>
    <t>Objektivi specifik 6.2: Riintegrimi social i përfituesëve të ndihmës ekonomike nëpërmjet zbatimit të programit të daljes nga skema e ndihmës ekonomike</t>
  </si>
  <si>
    <t>Mbështetja e familjeve në skemën e ndihmës ekonomike duke i referuar në shërbime të tjera, sidomos në nxitjen e punësimit dhe programet e AFP-së, strehimin social, regjistrimin në gjendjen civile, kujdesin shëndetësor dhe arsimin</t>
  </si>
  <si>
    <t xml:space="preserve">AKPA, Shërbimi Social
Shtetëror
</t>
  </si>
  <si>
    <t>Prioritizim i romëve dhe egjiptianëve që dalin nga programet e ndihmës ekonomike për të krijuar ndërrmarje sociale dhe zhvilluar start- ups, apo iniciativa ekonomike (gjenerimit të të ardhurave).</t>
  </si>
  <si>
    <t>Objektivi specifik: Rritja e aksesit  të romëve dhe egjiptianëve në shërbimet e kujdesit shoqëror dhe modelimi i shërbimeve të reja të ofruara në komunitet</t>
  </si>
  <si>
    <t>Objektivi specifik 6.3: Rritja e aksesit  të romëve dhe egjiptianëve në shërbimet e kujdesit shoqëror dhe modelimi i shërbimeve të reja të ofruara në komunitet</t>
  </si>
  <si>
    <t>Ngritja e kapacitetit të njësive të vlerësimit të nevojave dhe referimit për të ofruar shërbime efikase për romët dhe egjiptianët.</t>
  </si>
  <si>
    <t>6.3.1</t>
  </si>
  <si>
    <t>6.3.2</t>
  </si>
  <si>
    <t>6.3.3</t>
  </si>
  <si>
    <t>6.3.4</t>
  </si>
  <si>
    <t>6.3.5</t>
  </si>
  <si>
    <t>6.3.6</t>
  </si>
  <si>
    <t>6.3.7</t>
  </si>
  <si>
    <t>Ngritja e shërbimeve të reja sociale me bazë komunitare, të financuara nga Fondi Social, për romët dhe egjiptianët, si  ndërhyrja në fëmijërinë e hershme apo asistenca në familje për të moshuarit që jetojnë vetëm</t>
  </si>
  <si>
    <t>MSHMS/NJVQV</t>
  </si>
  <si>
    <t>Shërbime të aksesueshme nga Mekanizmi Kombëtar i Referimit (MKR) për romët dhe egjiptianë</t>
  </si>
  <si>
    <t>Njësitë e vetëqeverisjes vendore, Drejtoria e Policisë</t>
  </si>
  <si>
    <t>Marrja e masave për parandalimin e dhunës në familje për romët dhe egjiptianët</t>
  </si>
  <si>
    <t>Fuqizimi i mekanizmave të referimit dhe përmirësimi i shërbimeve për romët dhe egjiptianët në qendrat rezidenciale për viktimat e trafikimit të qenieve njerëzore, personat me aftësi të kufizuara, jetimët dhe të moshuarit, dhe rritja e aksesit sipas nevojës.</t>
  </si>
  <si>
    <t>Ofrimin e shërbimeve sociale specifike të integruara me bazë në komunitet për të fuqizuar individin, familjen dhe komunitetin romë dhe egjiptian si: (shërbime punësimi, të kujdesit social, edukimi aftësimi profesional)</t>
  </si>
  <si>
    <t>Ngritja e qendrave komunitare multifunksionale në zonat ku banojnë romët dhe egjiptianët dhe ku mungojnë</t>
  </si>
  <si>
    <t>6.4.1</t>
  </si>
  <si>
    <t>6.4.2</t>
  </si>
  <si>
    <t>6.4.3</t>
  </si>
  <si>
    <t>6.4.4</t>
  </si>
  <si>
    <t>Kosto Objektivi specifik 6.3</t>
  </si>
  <si>
    <t>Objektivi specifik: Fuqizimi i kapaciteteve për identifikimin e romëve dhe egjiptianëve në rrezik trafikimi/shfrytezimi si dhe referimi, mbrojtja dhe riintegrimi i rasteve të trafikuara/shfrytezuara</t>
  </si>
  <si>
    <t>Objektivi specifik 6.4: Fuqizimi i kapaciteteve për identifikimin e romëve dhe egjiptianëve në rrezik trafikimi/shfrytezimi si dhe referimi, mbrojtja dhe riintegrimi i rasteve të trafikuara/shfrytezuara</t>
  </si>
  <si>
    <t xml:space="preserve">Fuqizimi i grupeve multidisiplinare të terrenit për identifikimin referimin dhe menaxhimin e rasteve të fëmijëve në situatë rruge bazuar në parimin e deinstitucionalizimit. (Skuadrat identifikojnë dhe monitorojnë rastet e fëmijëve rom dhe egjiptian që shfrytëzohen për punë të ndryshme, lypje, shitje ambulatore, mbledhjen e materialeve të riciklueshme)
</t>
  </si>
  <si>
    <t>ASHMDF (Agjencia Shteterore e  Mbrojtjes së të Drejtave të Fëmijëve)</t>
  </si>
  <si>
    <t>Trajnim për ekipet multidisiplinore mbi trafikimin e fëmijëve sipas Procedurave Standarde të Veprimit për mbrojtjen e viktimave dhe viktimave të mundshme të trafikimit</t>
  </si>
  <si>
    <t xml:space="preserve">ASHMDF </t>
  </si>
  <si>
    <t>ASHMDF ,SHSSH, Njësia e Vlerësimit dhe Referimit të Nevojave</t>
  </si>
  <si>
    <t>Mbështetja dhe fuqizimi i familjeve të fëmijëve në situatë rruge për një periudhë 2-3 vjeçare, nëpërmjet shërbimeve të integruara, paketave të start ups dhe gjenerimit të të ardhurave, strehimit social etj.</t>
  </si>
  <si>
    <t>Rritja e ndërgjegjësimit të romëve dhe egjiptianëve për trafikimin e qënieve njerëzore dhe shërbimeve të disponueshme për viktimat</t>
  </si>
  <si>
    <t xml:space="preserve">MB/Sektori i Antitrafikut, </t>
  </si>
  <si>
    <t>ASHMDF/NJVQV</t>
  </si>
  <si>
    <t>Kosto Objektivi specifik 6.4</t>
  </si>
  <si>
    <t>Objektivi specifik: Riintegrimi në shoqëri i familjeve që qëndrojnë në Qendrën Tranzitore të Emergjencave</t>
  </si>
  <si>
    <t>6.5.1</t>
  </si>
  <si>
    <t>6.5.2</t>
  </si>
  <si>
    <t>Objektivi specifik 6.5: Riintegrimi në shoqëri i familjeve që qëndrojnë në Qendrën Tranzitore të Emergjencave</t>
  </si>
  <si>
    <r>
      <rPr>
        <b/>
        <sz val="12"/>
        <color indexed="10"/>
        <rFont val="Times New Roman"/>
        <family val="1"/>
      </rPr>
      <t xml:space="preserve">Kosto totale Qëllimi i Politikës VI </t>
    </r>
    <r>
      <rPr>
        <sz val="12"/>
        <color theme="1"/>
        <rFont val="Times New Roman"/>
        <family val="1"/>
      </rPr>
      <t xml:space="preserve">
(objektiva specifike 6.1+6.2+6.3+6.4+6.5)</t>
    </r>
  </si>
  <si>
    <t>Përgatitja e një plani individual për çdo familje, duke përfshirë shërbimet e nevojshme dhe etapat, me qëllim integrimin jashtë qendrës brenda 2 viteve.</t>
  </si>
  <si>
    <t>SHSSH /QKTE</t>
  </si>
  <si>
    <t>Bashkia Tiranë, MSHMS</t>
  </si>
  <si>
    <t>Monitorimi i familjeve që kanë dalë nga qendra për të garantuar që përmirësimi i tyre është i qëndrueshëm dhe për të lehtësuar aksesin në shërbimet e reja kur nevojitet</t>
  </si>
  <si>
    <t>QKTE</t>
  </si>
  <si>
    <t>Kosto Objektivi specifik 6.5</t>
  </si>
  <si>
    <t>Kosto totale Qëllimi i Politikës VI (objektiva specifike 6.1+6.2+6.3+6.4+6.5)</t>
  </si>
  <si>
    <t>Qëllimi strategjik  7. Antixhipsizmi njihet dhe adresohet në politikat publike si dhe përmes ndryshimeve sistemike dhe strukturore, për të garantuar një shoqëri të çliruar nga diskriminimi ndaj R&amp;E</t>
  </si>
  <si>
    <t>Operacionalizimi i termit Antixhipsizëm dhe përfshirja e tij edhe në dokumente të tjerë politikë, ligjorë etj.</t>
  </si>
  <si>
    <t>MSHMS/OJF/Ministritë e Linjës</t>
  </si>
  <si>
    <t>KMD</t>
  </si>
  <si>
    <t>Ngritja e grupeve të punës me ekspertë (përfaqësuese të administratës si dhe ekspertë të pavarur) që punojnë për Antixhipsizmin dhe zhvillojnë propozime dhe rekomandime për politikëbërësit / politikëbërjen në fusha të ndryshme</t>
  </si>
  <si>
    <t>KPK</t>
  </si>
  <si>
    <t xml:space="preserve">KMD
MSHMS
</t>
  </si>
  <si>
    <t>Analizimi i ligjeve dhe politikave ekzistuese që janë më relevante për R&amp;E për identifikim të diskriminimeve direkte dhe indirekte (apo të fshehta) që mund të ndikojnë negativisht në jetët e R&amp;E</t>
  </si>
  <si>
    <t>Objektivi specifik: Njohja dhe përfshirja e Antixhipsizmit në politikat publike</t>
  </si>
  <si>
    <t>Qëllimi strategjik 7: Antixhipsizmi njihet dhe adresohet në politikat publike si dhe përmes ndryshimeve sistemike dhe strukturore, për të garantuar një shoqëri të çliruar nga diskriminimi ndaj R&amp;E</t>
  </si>
  <si>
    <t xml:space="preserve">Avokati i Popullit
KPK 
</t>
  </si>
  <si>
    <t>Zhvillimi dhe përfshirja e një kurrikule të dedikuar ndaj Antixhipsizmit në Shkollën e Administratës Publike</t>
  </si>
  <si>
    <t>ASPA</t>
  </si>
  <si>
    <t xml:space="preserve">MSHMS
KPK
</t>
  </si>
  <si>
    <t>Informimi dhe ndërgjegjësimi i nëpunësve shtetërorë (nivel qendror dhe lokal - zyrtarë, juristë, mësues, punonjës policie, punonjës social etj.) mbi Antixhipsizmin për t’u aftësuar në njohjen dhe parandalimin e diskriminimit/racizmit ndaj R&amp;E si dhe mbi çështje të interseksionalitetit (me gjininë, moshën, paaftësitë, orientimin seksual etj.).</t>
  </si>
  <si>
    <t xml:space="preserve">ASPA
Ministritë e Linjës
</t>
  </si>
  <si>
    <t xml:space="preserve">NJVQV/DAP
MSHMS/KMD
</t>
  </si>
  <si>
    <t>Trajnim i anëtarëve të Kuvendit (deputetëve/eve) mbi çështjet e Antixhipsizmit.</t>
  </si>
  <si>
    <t xml:space="preserve">ASPA 
MSHMS
KPK
</t>
  </si>
  <si>
    <t>Kuvendi</t>
  </si>
  <si>
    <t>Objektivi specifik: Rritja e ndërgjegjësimit për R&amp;E si dhe publikun e gjerë për të drejtat e tyre, si pjesë integrale e shoqërisë Shqiptare</t>
  </si>
  <si>
    <r>
      <rPr>
        <b/>
        <sz val="12"/>
        <color indexed="10"/>
        <rFont val="Times New Roman"/>
        <family val="1"/>
      </rPr>
      <t xml:space="preserve">Kosto totale Qëllimi i Politikës VII </t>
    </r>
    <r>
      <rPr>
        <sz val="12"/>
        <color theme="1"/>
        <rFont val="Times New Roman"/>
        <family val="1"/>
      </rPr>
      <t xml:space="preserve">
(objektiva specifike 7.1+7.2+7.3+7.4+7.5)</t>
    </r>
  </si>
  <si>
    <t>P7: Antixhipsizmi njihet dhe adresohet në politikat publike si dhe përmes ndryshimeve sistemike dhe strukturore, për të garantuar një shoqëri të çliruar nga diskriminimi ndaj R&amp;E</t>
  </si>
  <si>
    <t>Përcaktimi dhe evidentimi i kontributit të R&amp;E në jetën ekonomike /sociale /politike të vendit; promovimi i tyre përmes medias dhe aktiviteteve promovuese (p.sh. organizimi i ekspozitave/shkrimi i një libri nga/me bashkëautorësi R&amp;E etj.)</t>
  </si>
  <si>
    <t xml:space="preserve">MK
Ministritë e Linjës
NJVQV
MSHMS
</t>
  </si>
  <si>
    <t>Festimi i ditëve të shënuara: 
• 8 Prilli – Ditës Ndërkombëtare të Romëve
• 24 Qershori – Ditës Kombëtare të Egjiptianëve
• 5 Nëntori – Dita e Gjuhës Rome</t>
  </si>
  <si>
    <t xml:space="preserve">MSHMS
NJVQV 
Ministritë e Linjës
MSHMS
</t>
  </si>
  <si>
    <t>Përfshirja e R&amp;E si pjesë integrale e kurrikulave dhe teksteve shkollore</t>
  </si>
  <si>
    <t>Fushata ndërgjegjësimi për të drejtat e njeriut në/me komunitetet R&amp;E</t>
  </si>
  <si>
    <t xml:space="preserve">DPAP
ASCAP
</t>
  </si>
  <si>
    <t xml:space="preserve">KMD
Avokati i Popullit
Ministritë e linjës  
Njësitë vendore 
MSHMS
</t>
  </si>
  <si>
    <t>Objektivi specifik: Ulja e diskriminimit ndaj R&amp;E dhe përmirësimi i aksesit në drejtësi për barazi</t>
  </si>
  <si>
    <t xml:space="preserve">Rekomandime për përmirësimin dhe përafrimin e kuadrit ligjor kombëtar me atë të BE-së, me ndjeshmëri nga çështjeve R&amp;E.  </t>
  </si>
  <si>
    <t>Ndërmarrja e proceseve gjyqësore me interes publik, aksioneve pozitive etj. në luftën kundër diskriminimit të R&amp;E.</t>
  </si>
  <si>
    <t xml:space="preserve">Monitorimi i rasteve të diskriminimit ndaj R&amp;E për identifikimin e fushave me incidencë më të lartë dhe barrierave për të marrë drejtësi </t>
  </si>
  <si>
    <t>Dhënia e ndihmës ligjore falas për viktimat e diskriminimit R&amp;E</t>
  </si>
  <si>
    <t>MD/NJF</t>
  </si>
  <si>
    <t xml:space="preserve">Monitorim dhe raportim i pabarazive në akses që R&amp;E ndeshin në arsim, shëndetësi, shërbime sociale etj. </t>
  </si>
  <si>
    <t xml:space="preserve">Ministritë e linjës
MSHMS
</t>
  </si>
  <si>
    <t xml:space="preserve">Avokati i Popullit
MD
</t>
  </si>
  <si>
    <t xml:space="preserve">Kuvendi i RSH
MSHMS
</t>
  </si>
  <si>
    <t>7.4.1</t>
  </si>
  <si>
    <t>7.4.2</t>
  </si>
  <si>
    <t>7.4.3</t>
  </si>
  <si>
    <t>7.4.4</t>
  </si>
  <si>
    <t>Kosto Objektivi specifik 7.4</t>
  </si>
  <si>
    <t>Kosto Objektivi specifik 7.5</t>
  </si>
  <si>
    <t>7.5.1</t>
  </si>
  <si>
    <t>7.5.2</t>
  </si>
  <si>
    <t>7.5.3</t>
  </si>
  <si>
    <t>7.5.4</t>
  </si>
  <si>
    <t>Objektivi specifik: Minimizimi/eliminimi i gjuhës së urrejtjes dhe krimeve të urrejtjes ndaj R&amp;E</t>
  </si>
  <si>
    <t xml:space="preserve">Mbështetja, financimi dhe zbatimi i trajnimeve edukuese mbi gjuhën e urrejtjes për gazetarë, mësues, punonjës socialë, jurist, punonjës policie etj. </t>
  </si>
  <si>
    <t>Monitorimi sistematik i gjuhës antixhipsiste dhe krimeve të urrejtjes: mbledhja e të dhënave dhe raportimi mbi gjuhën e urrejtjes ndaj R&amp;E</t>
  </si>
  <si>
    <t>Mbështetja e SHC për monitorimin  dhe raportimin e gjuhës së urrejtjes (përfshi mediumet online, për të hequr/fshirë elemente të tilla)</t>
  </si>
  <si>
    <t>Identifikimi i viktimave të krimeve të urrejtjes dhe lehtësimi i aksesit/përfitimi i mbështetjes me shërbime  (p.sh. asistencë psiko-sociale etj.)</t>
  </si>
  <si>
    <t>Trajnimi i policëve, gjyqtarëve dhe prokurorëve për njohjen e krimeve të urrejtjes</t>
  </si>
  <si>
    <t xml:space="preserve">MD/Shkolla e Magjistraturës/Policia Bashkiake
</t>
  </si>
  <si>
    <t>KPK/MSHMS</t>
  </si>
  <si>
    <t xml:space="preserve">Njësitë e Qeverisjes Vendore
MSHMS
</t>
  </si>
  <si>
    <t xml:space="preserve">MD /Prokuroria
AMA/MSHMS
</t>
  </si>
  <si>
    <t xml:space="preserve">AMSHC/KPK
MSHMS
</t>
  </si>
  <si>
    <t>Objektivi specifik: Rritja e fuqizimit dhe pjesëmarrjes së qenësishme të OSHC-ve R&amp;E në përfaqësimin e interesave dhe të drejtave të tyre</t>
  </si>
  <si>
    <t>Pjesëmarrja e OSHC-ve R&amp;E në borde/ grupe pune për Antixhipsizmin</t>
  </si>
  <si>
    <t>Forcimi i bashkëpunimi OSHC - Komisioneri për Mbrojtjen nga Diskriminimi për përcjelljen, ndjekjen dhe monitorimin e ankesa</t>
  </si>
  <si>
    <t>Mbështetja e OSHC-ve R&amp;E me fonde në realizimin e misionit të tyre</t>
  </si>
  <si>
    <t>Mbështetje e SHC R&amp;E me aktivitete për ndërtim kapacitetesh dhe promovim të minoriteteve R&amp;E</t>
  </si>
  <si>
    <t>Kosto totale Qëllimi i Politikës VII (objektiva specifike 7.1+7.2+7.3+7.4+7.5)</t>
  </si>
  <si>
    <t>Kosto totale e Planit të Veprimit = QP I + QP II + QP III + QP IV + QP V + QP VI + QP VII</t>
  </si>
  <si>
    <t xml:space="preserve">KMD
Avokati i Popullit
</t>
  </si>
  <si>
    <t>MSHMS/KPK /MK</t>
  </si>
  <si>
    <t>AMSHC</t>
  </si>
  <si>
    <t xml:space="preserve">Avokati i Popullit
MK
MSHMS
KMD
</t>
  </si>
  <si>
    <t>P6: Përmirësim i qasjes dhe rritja e aksesit të romëve dhe egjiptianeve në programet e mbrojtjes sociale</t>
  </si>
  <si>
    <t>P5: Krijim i mundësive të barabarta për punësim cilësor dhe të qëndrueshëm për romët dhe egjiptianët</t>
  </si>
  <si>
    <t>KPK.KMD/ASHMC</t>
  </si>
  <si>
    <t>Avokati Popullit/MSHMS/KPK /MK</t>
  </si>
  <si>
    <t>ASPA/KMD/MD/hkolla e Magjistraturës/Policia Bashkiake</t>
  </si>
  <si>
    <t>MD /Prokuroria
AMA/MSHMS/AMSHC/KPK.NJVQV</t>
  </si>
  <si>
    <t>KMD/MD/ NJF</t>
  </si>
  <si>
    <r>
      <t>Kuvendi/MSHMS/Avokati i Popullit/ MD/OJF/Ministrit</t>
    </r>
    <r>
      <rPr>
        <sz val="12"/>
        <color theme="1"/>
        <rFont val="Calibri"/>
        <family val="2"/>
      </rPr>
      <t>ë</t>
    </r>
    <r>
      <rPr>
        <sz val="6"/>
        <color theme="1"/>
        <rFont val="Times New Roman"/>
        <family val="1"/>
      </rPr>
      <t>e e Linj</t>
    </r>
    <r>
      <rPr>
        <sz val="6"/>
        <color theme="1"/>
        <rFont val="Calibri"/>
        <family val="2"/>
      </rPr>
      <t>ë</t>
    </r>
    <r>
      <rPr>
        <sz val="3"/>
        <color theme="1"/>
        <rFont val="Times New Roman"/>
        <family val="1"/>
      </rPr>
      <t>s</t>
    </r>
  </si>
  <si>
    <t>KPK/MASR</t>
  </si>
  <si>
    <t>MK/Ministritë e Linjës
NJVQV/MSHMS/DPAP
ASCAP</t>
  </si>
  <si>
    <t>KMD/KPK/ASPA/Kuvendi</t>
  </si>
  <si>
    <t>MSHMS/OJF/Ministritë e Linjës/Avokati i Popullit
KPK /NJVQV/DAP</t>
  </si>
  <si>
    <t>SHSSH /QKTE/NJVQV</t>
  </si>
  <si>
    <t>Bashkia Tiranë, MSHMS/QKTE</t>
  </si>
  <si>
    <t>NJVQV/MSHMS/SHSSH</t>
  </si>
  <si>
    <t>MSHMS/NJVQV/Policia e Shtetit/shssh</t>
  </si>
  <si>
    <t>10431 Përkujdesja Sociale</t>
  </si>
  <si>
    <t>10432 Përkujdesja Sociale</t>
  </si>
  <si>
    <t>10433 Përkujdesja Sociale</t>
  </si>
  <si>
    <t>MSHMS/MFE</t>
  </si>
  <si>
    <t>AKPA/SHSSH/NJVQV</t>
  </si>
  <si>
    <t>MSHMS/NJVQV/MIE</t>
  </si>
  <si>
    <t>SHSSH/MFE/NJVQV</t>
  </si>
  <si>
    <t>VI. Programi buxhetor që kontribuon për qëllimin e politikës: 10430 Përkujdesja Sociale; 01110 Planifikimi, Menaxhimi dhe Administrimi; NJVQV</t>
  </si>
  <si>
    <t>87 Menaxhimi dhe Zhvillimi I Administrates Publike</t>
  </si>
  <si>
    <t>88 Menaxhimi dhe Zhvillimi I Administrates Publike</t>
  </si>
  <si>
    <t>01110 Planifikimi, Menaxhimi dhe Administrim (02)</t>
  </si>
  <si>
    <t>09820 VEPRIMTARI  ARSIMORE (55)</t>
  </si>
  <si>
    <t>1150 Sherbime te tjera</t>
  </si>
  <si>
    <t>01110 Planifikimi, Menaxhimi dhe Administrimi (88)</t>
  </si>
  <si>
    <t>01110 Planifikimi, Menaxhimi dhe Administrimi (91)</t>
  </si>
  <si>
    <t>VII. Programi buxhetor që kontribuon për qëllimin e politikës: 01110 Planifikimi, Menaxhimi dhe Administrimi (91); 1150 Sherbime te tjera; 87 Menaxhimi dhe Zhvillimi I Administrates Publike; 01110 Planifikimi, Menaxhimi dhe Administrim (02); 09820 VEPRIMTARI  ARSIMORE (55); 01110 Planifikimi, Menaxhimi dhe Administrimi (88)</t>
  </si>
  <si>
    <t xml:space="preserve">Stafi i Agjencisë Kombëtare të Punësimit dhe Aftësive  përmirëson  kapacitetin teknik, profesional dhe administrativ nëpërmjet trajnimeve të detyrueshme për ndryshim të qëndrimeve dhe zhvillimit të kompetencave për ofrimin e shërbimeve cilësore gjithëpërfshirëse të punësimit për romët dhe egjiptianët
</t>
  </si>
  <si>
    <t>Komiteti Për Pakicat Kombëtare (KPK)</t>
  </si>
  <si>
    <t>10550 Tregu i Punes</t>
  </si>
  <si>
    <t>01330 Menaxhimi dhe Zhvillimi i Administratës Publike</t>
  </si>
  <si>
    <t>04250 Zhvillimi Rural</t>
  </si>
  <si>
    <t>V. Programi buxhetor që kontribuon për qëllimin e politikës: 10550 Tregu i Punes; 01330 Menaxhimi dhe Zhvillimi i Administratës Publike; 10430 Përkujdesja Sociale; 04250 Zhvillimi Rural; 01110 Planifikimi, Menaxhimi dhe Administrimi (91); 1150 Sherbime te tjera; NJVQV</t>
  </si>
  <si>
    <t>Objektivi specifik 7.1: Njohja dhe përfshirja e Antixhipsizmit në politikat publike</t>
  </si>
  <si>
    <t>Objektivi specifik 7.22: Rritja e ndërgjegjësimit për R&amp;E si dhe publikun e gjerë për të drejtat e tyre, si pjesë integrale e shoqërisë Shqiptare</t>
  </si>
  <si>
    <t>Objektivi specifik 7.33: Ulja e diskriminimit ndaj R&amp;E dhe përmirësimi i aksesit në drejtësi për barazi</t>
  </si>
  <si>
    <t>Objektivi specifik 7.4: Minimizimi/eliminimi i gjuhës së urrejtjes dhe krimeve të urrejtjes ndaj R&amp;E</t>
  </si>
  <si>
    <t>Objektivi specifik 7.5: Rritja e fuqizimit dhe pjesëmarrjes së qenësishme të OSHC-ve R&amp;E në përfaqësimin e interesave dhe të drejtave të tyre</t>
  </si>
  <si>
    <t>7.4.5</t>
  </si>
  <si>
    <t>Kosto totale (QS1+QS2+QS3+QS4+QS5+QS6+QS7)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</si>
</sst>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 #,##0.00_-;_-* &quot;-&quot;??_-;_-@_-"/>
    <numFmt numFmtId="165" formatCode="_(* #,##0_);_(* \(#,##0\);_(* &quot;-&quot;??_);_(@_)"/>
    <numFmt numFmtId="166" formatCode="0.0%"/>
  </numFmts>
  <fonts count="59" x14ac:knownFonts="1">
    <font>
      <sz val="11"/>
      <color theme="1"/>
      <name val="Calibri"/>
      <family val="2"/>
      <scheme val="minor"/>
    </font>
    <font>
      <sz val="10"/>
      <name val="Arial"/>
      <family val="2"/>
      <charset val="238"/>
    </font>
    <font>
      <sz val="10"/>
      <name val="Arial"/>
      <family val="2"/>
    </font>
    <font>
      <b/>
      <sz val="9"/>
      <color indexed="10"/>
      <name val="Times New Roman"/>
      <family val="1"/>
    </font>
    <font>
      <sz val="9"/>
      <color indexed="8"/>
      <name val="Times New Roman"/>
      <family val="1"/>
    </font>
    <font>
      <b/>
      <sz val="9"/>
      <color indexed="8"/>
      <name val="Times New Roman"/>
      <family val="1"/>
    </font>
    <font>
      <b/>
      <i/>
      <sz val="9"/>
      <color indexed="30"/>
      <name val="Times New Roman"/>
      <family val="1"/>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sz val="9"/>
      <color rgb="FFFF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9"/>
      <color rgb="FF000000"/>
      <name val="Times New Roman"/>
      <family val="1"/>
    </font>
    <font>
      <sz val="9"/>
      <color rgb="FF000000"/>
      <name val="Times New Roman"/>
      <family val="1"/>
    </font>
    <font>
      <b/>
      <sz val="9"/>
      <color rgb="FFFF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4"/>
      <color rgb="FF0070C0"/>
      <name val="Calibri"/>
      <family val="2"/>
      <scheme val="minor"/>
    </font>
    <font>
      <b/>
      <sz val="11"/>
      <color theme="1"/>
      <name val="Arial"/>
      <family val="2"/>
    </font>
    <font>
      <b/>
      <i/>
      <sz val="9"/>
      <color theme="1"/>
      <name val="Arial"/>
      <family val="2"/>
    </font>
    <font>
      <sz val="11"/>
      <color rgb="FFFF0000"/>
      <name val="Calibri"/>
      <family val="2"/>
      <scheme val="minor"/>
    </font>
    <font>
      <b/>
      <sz val="12"/>
      <color theme="1"/>
      <name val="Times New Roman"/>
      <family val="1"/>
    </font>
    <font>
      <b/>
      <sz val="12"/>
      <color indexed="10"/>
      <name val="Times New Roman"/>
      <family val="1"/>
    </font>
    <font>
      <b/>
      <sz val="12"/>
      <color rgb="FFFF0000"/>
      <name val="Times New Roman"/>
      <family val="1"/>
    </font>
    <font>
      <sz val="9"/>
      <name val="Times New Roman"/>
      <family val="1"/>
    </font>
    <font>
      <sz val="11"/>
      <name val="Calibri"/>
      <family val="2"/>
      <scheme val="minor"/>
    </font>
    <font>
      <b/>
      <sz val="12"/>
      <name val="Times New Roman"/>
      <family val="1"/>
    </font>
    <font>
      <b/>
      <sz val="14"/>
      <color theme="8"/>
      <name val="Times New Roman"/>
      <family val="1"/>
    </font>
    <font>
      <sz val="8"/>
      <color rgb="FF000000"/>
      <name val="Arial"/>
      <family val="2"/>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1"/>
      <color theme="0"/>
      <name val="Calibri"/>
      <family val="2"/>
    </font>
    <font>
      <sz val="5.5"/>
      <color theme="0"/>
      <name val="Calibri"/>
      <family val="2"/>
    </font>
    <font>
      <sz val="10"/>
      <color theme="1"/>
      <name val="Times New Roman"/>
      <family val="1"/>
    </font>
    <font>
      <sz val="10"/>
      <color theme="1"/>
      <name val="Calibri"/>
      <family val="2"/>
      <scheme val="minor"/>
    </font>
    <font>
      <sz val="10"/>
      <color rgb="FFFF0000"/>
      <name val="Calibri"/>
      <family val="2"/>
      <scheme val="minor"/>
    </font>
    <font>
      <b/>
      <sz val="9"/>
      <name val="Times New Roman"/>
      <family val="1"/>
    </font>
    <font>
      <b/>
      <i/>
      <sz val="9"/>
      <color rgb="FF0070C0"/>
      <name val="Times New Roman"/>
      <family val="1"/>
    </font>
    <font>
      <sz val="10"/>
      <color rgb="FF000000"/>
      <name val="Times New Roman"/>
      <family val="1"/>
    </font>
    <font>
      <sz val="8"/>
      <name val="Arial"/>
      <family val="2"/>
    </font>
    <font>
      <sz val="12"/>
      <color theme="1"/>
      <name val="Calibri"/>
      <family val="2"/>
    </font>
    <font>
      <sz val="6"/>
      <color theme="1"/>
      <name val="Times New Roman"/>
      <family val="1"/>
    </font>
    <font>
      <sz val="6"/>
      <color theme="1"/>
      <name val="Calibri"/>
      <family val="2"/>
    </font>
    <font>
      <sz val="3"/>
      <color theme="1"/>
      <name val="Times New Roman"/>
      <family val="1"/>
    </font>
  </fonts>
  <fills count="14">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rgb="FF8EAADB"/>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rgb="FF8EAADB"/>
      </left>
      <right style="medium">
        <color rgb="FF8EAADB"/>
      </right>
      <top style="medium">
        <color rgb="FF4472C4"/>
      </top>
      <bottom style="medium">
        <color rgb="FF8EAADB"/>
      </bottom>
      <diagonal/>
    </border>
    <border>
      <left/>
      <right style="medium">
        <color rgb="FF8EAADB"/>
      </right>
      <top style="medium">
        <color rgb="FF4472C4"/>
      </top>
      <bottom style="medium">
        <color rgb="FF8EAADB"/>
      </bottom>
      <diagonal/>
    </border>
    <border>
      <left/>
      <right/>
      <top style="medium">
        <color rgb="FF4472C4"/>
      </top>
      <bottom/>
      <diagonal/>
    </border>
    <border>
      <left style="medium">
        <color rgb="FF8EAADB"/>
      </left>
      <right style="medium">
        <color rgb="FF8EAADB"/>
      </right>
      <top/>
      <bottom style="medium">
        <color rgb="FF8EAADB"/>
      </bottom>
      <diagonal/>
    </border>
  </borders>
  <cellStyleXfs count="1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43" fontId="8" fillId="0" borderId="0" applyFont="0" applyFill="0" applyBorder="0" applyAlignment="0" applyProtection="0"/>
    <xf numFmtId="43" fontId="2" fillId="0" borderId="0" applyFont="0" applyFill="0" applyBorder="0" applyAlignment="0" applyProtection="0"/>
    <xf numFmtId="164" fontId="8" fillId="0" borderId="0" applyFont="0" applyFill="0" applyBorder="0" applyAlignment="0" applyProtection="0"/>
    <xf numFmtId="0" fontId="2" fillId="0" borderId="0"/>
    <xf numFmtId="0" fontId="2" fillId="0" borderId="0"/>
    <xf numFmtId="0" fontId="2" fillId="0" borderId="0"/>
    <xf numFmtId="0" fontId="8" fillId="0" borderId="0"/>
    <xf numFmtId="0" fontId="10" fillId="0" borderId="0"/>
    <xf numFmtId="0" fontId="1" fillId="0" borderId="0"/>
    <xf numFmtId="0" fontId="2" fillId="0" borderId="0"/>
    <xf numFmtId="9" fontId="8" fillId="0" borderId="0" applyFont="0" applyFill="0" applyBorder="0" applyAlignment="0" applyProtection="0"/>
  </cellStyleXfs>
  <cellXfs count="504">
    <xf numFmtId="0" fontId="0" fillId="0" borderId="0" xfId="0"/>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3" fontId="11" fillId="5" borderId="0" xfId="0" applyNumberFormat="1" applyFont="1" applyFill="1"/>
    <xf numFmtId="3" fontId="11" fillId="6" borderId="0" xfId="0" applyNumberFormat="1" applyFont="1" applyFill="1"/>
    <xf numFmtId="0" fontId="14" fillId="5" borderId="0" xfId="0" applyFont="1" applyFill="1" applyBorder="1" applyAlignment="1">
      <alignment horizontal="center" vertical="center" wrapText="1"/>
    </xf>
    <xf numFmtId="0" fontId="16" fillId="0" borderId="0" xfId="0" applyFont="1"/>
    <xf numFmtId="0" fontId="17" fillId="0" borderId="0" xfId="0" applyFont="1"/>
    <xf numFmtId="0" fontId="17" fillId="0" borderId="0" xfId="0" applyFont="1" applyFill="1" applyAlignment="1">
      <alignment horizontal="center"/>
    </xf>
    <xf numFmtId="0" fontId="18" fillId="0"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wrapText="1"/>
    </xf>
    <xf numFmtId="0" fontId="17" fillId="0" borderId="1" xfId="0" applyFont="1" applyBorder="1"/>
    <xf numFmtId="0" fontId="17" fillId="0" borderId="1" xfId="0" applyFont="1" applyFill="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17" fillId="0" borderId="2" xfId="0" applyFont="1" applyBorder="1"/>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0" xfId="0" applyFont="1" applyFill="1"/>
    <xf numFmtId="3" fontId="14" fillId="0" borderId="12" xfId="0" applyNumberFormat="1" applyFont="1" applyBorder="1" applyAlignment="1">
      <alignment horizontal="center" vertical="center" wrapText="1"/>
    </xf>
    <xf numFmtId="3" fontId="14" fillId="0" borderId="13" xfId="0" applyNumberFormat="1" applyFont="1" applyBorder="1" applyAlignment="1">
      <alignment horizontal="center" vertical="center" wrapText="1"/>
    </xf>
    <xf numFmtId="3" fontId="12"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3" fontId="12" fillId="0" borderId="1" xfId="4" applyNumberFormat="1" applyFont="1" applyFill="1" applyBorder="1" applyAlignment="1">
      <alignment horizontal="center" vertical="center" wrapText="1"/>
    </xf>
    <xf numFmtId="3" fontId="14" fillId="0" borderId="1" xfId="4" applyNumberFormat="1" applyFont="1" applyFill="1" applyBorder="1" applyAlignment="1">
      <alignment horizontal="center" vertical="center" wrapText="1"/>
    </xf>
    <xf numFmtId="3" fontId="17" fillId="0" borderId="0" xfId="0" applyNumberFormat="1" applyFont="1" applyFill="1" applyAlignment="1">
      <alignment horizontal="center" vertical="center"/>
    </xf>
    <xf numFmtId="3" fontId="19" fillId="0" borderId="1" xfId="0" applyNumberFormat="1" applyFont="1" applyFill="1" applyBorder="1" applyAlignment="1">
      <alignment horizontal="center" vertical="center" wrapText="1"/>
    </xf>
    <xf numFmtId="3" fontId="19" fillId="0" borderId="1" xfId="4" applyNumberFormat="1" applyFont="1" applyBorder="1" applyAlignment="1">
      <alignment horizontal="center" vertical="center" wrapText="1"/>
    </xf>
    <xf numFmtId="3" fontId="19" fillId="0" borderId="1" xfId="4"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xf>
    <xf numFmtId="3" fontId="19" fillId="0" borderId="14" xfId="4" applyNumberFormat="1" applyFont="1" applyBorder="1" applyAlignment="1">
      <alignment horizontal="center" vertical="center" wrapText="1"/>
    </xf>
    <xf numFmtId="0" fontId="16" fillId="0" borderId="0" xfId="0" applyFont="1" applyFill="1"/>
    <xf numFmtId="3" fontId="17" fillId="0" borderId="1" xfId="4" applyNumberFormat="1" applyFont="1" applyBorder="1" applyAlignment="1">
      <alignment horizontal="center" vertical="center"/>
    </xf>
    <xf numFmtId="3" fontId="17" fillId="0" borderId="0" xfId="0" applyNumberFormat="1" applyFont="1" applyAlignment="1">
      <alignment horizontal="center" vertical="center"/>
    </xf>
    <xf numFmtId="3" fontId="17" fillId="0" borderId="1" xfId="0" applyNumberFormat="1" applyFont="1" applyBorder="1" applyAlignment="1">
      <alignment horizontal="center" vertical="center"/>
    </xf>
    <xf numFmtId="3" fontId="17" fillId="0" borderId="14" xfId="0" applyNumberFormat="1" applyFont="1" applyBorder="1" applyAlignment="1">
      <alignment horizontal="center" vertical="center"/>
    </xf>
    <xf numFmtId="3" fontId="17" fillId="0" borderId="1" xfId="4" applyNumberFormat="1" applyFont="1" applyFill="1" applyBorder="1" applyAlignment="1">
      <alignment horizontal="center" vertical="center"/>
    </xf>
    <xf numFmtId="3" fontId="17" fillId="0" borderId="14" xfId="4" applyNumberFormat="1" applyFont="1" applyBorder="1" applyAlignment="1">
      <alignment horizontal="center" vertical="center"/>
    </xf>
    <xf numFmtId="3" fontId="0" fillId="0" borderId="0" xfId="0" applyNumberFormat="1" applyAlignment="1">
      <alignment horizontal="center" vertical="center"/>
    </xf>
    <xf numFmtId="3" fontId="0" fillId="0" borderId="18" xfId="0" applyNumberFormat="1" applyBorder="1" applyAlignment="1">
      <alignment horizontal="center" vertical="center"/>
    </xf>
    <xf numFmtId="3" fontId="8" fillId="0" borderId="0" xfId="14" applyNumberFormat="1" applyFont="1" applyAlignment="1">
      <alignment horizontal="center" vertical="center"/>
    </xf>
    <xf numFmtId="0" fontId="17" fillId="0" borderId="1" xfId="0" applyFont="1" applyFill="1" applyBorder="1"/>
    <xf numFmtId="0" fontId="16" fillId="0" borderId="5" xfId="0" applyFont="1" applyBorder="1" applyAlignment="1">
      <alignment horizontal="center" vertical="center"/>
    </xf>
    <xf numFmtId="0" fontId="16" fillId="0" borderId="5" xfId="0" applyFont="1" applyBorder="1" applyAlignment="1">
      <alignment horizontal="center"/>
    </xf>
    <xf numFmtId="0" fontId="20" fillId="0" borderId="1" xfId="0" applyFont="1" applyFill="1" applyBorder="1" applyAlignment="1">
      <alignment horizontal="center" vertical="center" wrapText="1"/>
    </xf>
    <xf numFmtId="3" fontId="17" fillId="0" borderId="0" xfId="4" applyNumberFormat="1" applyFont="1" applyFill="1" applyBorder="1" applyAlignment="1">
      <alignment horizontal="center" vertical="center"/>
    </xf>
    <xf numFmtId="0" fontId="17" fillId="0" borderId="0" xfId="0" applyFont="1" applyFill="1" applyBorder="1"/>
    <xf numFmtId="3" fontId="17" fillId="0" borderId="0" xfId="0" applyNumberFormat="1" applyFont="1" applyFill="1" applyBorder="1"/>
    <xf numFmtId="3" fontId="0" fillId="0" borderId="0" xfId="0" applyNumberFormat="1" applyFill="1" applyAlignment="1">
      <alignment horizontal="center" vertical="center"/>
    </xf>
    <xf numFmtId="0" fontId="16" fillId="0" borderId="0" xfId="0" applyFont="1" applyAlignment="1">
      <alignment horizontal="center"/>
    </xf>
    <xf numFmtId="0" fontId="18" fillId="8" borderId="21" xfId="0" applyFont="1" applyFill="1" applyBorder="1" applyAlignment="1">
      <alignment horizontal="center" vertical="center" wrapText="1"/>
    </xf>
    <xf numFmtId="3" fontId="20" fillId="8" borderId="21" xfId="4" applyNumberFormat="1"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7" fillId="0" borderId="0" xfId="0" applyFont="1" applyAlignment="1">
      <alignment horizontal="center"/>
    </xf>
    <xf numFmtId="0" fontId="18" fillId="0" borderId="1" xfId="0" applyFont="1" applyBorder="1" applyAlignment="1">
      <alignment horizontal="left" vertical="center" wrapText="1"/>
    </xf>
    <xf numFmtId="3" fontId="9" fillId="3" borderId="1" xfId="2" applyNumberFormat="1" applyBorder="1" applyAlignment="1">
      <alignment horizontal="center" vertical="center" wrapText="1"/>
    </xf>
    <xf numFmtId="3" fontId="9" fillId="3" borderId="1" xfId="2" applyNumberFormat="1" applyBorder="1" applyAlignment="1">
      <alignment horizontal="center" vertical="center"/>
    </xf>
    <xf numFmtId="3" fontId="9" fillId="4" borderId="1" xfId="3" applyNumberFormat="1" applyBorder="1" applyAlignment="1">
      <alignment horizontal="center" vertical="center"/>
    </xf>
    <xf numFmtId="3" fontId="9" fillId="2" borderId="1" xfId="1" applyNumberFormat="1" applyBorder="1" applyAlignment="1">
      <alignment horizontal="center" vertical="center"/>
    </xf>
    <xf numFmtId="0" fontId="20" fillId="8" borderId="21" xfId="0" applyFont="1" applyFill="1" applyBorder="1" applyAlignment="1">
      <alignment horizontal="left" vertical="center" wrapText="1"/>
    </xf>
    <xf numFmtId="0" fontId="18" fillId="8" borderId="21" xfId="0" applyFont="1" applyFill="1" applyBorder="1" applyAlignment="1">
      <alignment horizontal="left" vertical="center" wrapText="1"/>
    </xf>
    <xf numFmtId="3" fontId="19" fillId="0" borderId="27" xfId="4" applyNumberFormat="1" applyFont="1" applyBorder="1" applyAlignment="1">
      <alignment horizontal="center" vertical="center" wrapText="1"/>
    </xf>
    <xf numFmtId="3" fontId="19" fillId="0" borderId="28" xfId="4" applyNumberFormat="1" applyFont="1" applyBorder="1" applyAlignment="1">
      <alignment horizontal="center" vertical="center" wrapText="1"/>
    </xf>
    <xf numFmtId="3" fontId="19" fillId="0" borderId="2" xfId="4" applyNumberFormat="1" applyFont="1" applyBorder="1" applyAlignment="1">
      <alignment horizontal="center" vertical="center" wrapText="1"/>
    </xf>
    <xf numFmtId="3" fontId="19" fillId="0" borderId="27" xfId="0" applyNumberFormat="1"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7" xfId="0" applyFont="1" applyFill="1" applyBorder="1" applyAlignment="1">
      <alignment horizontal="center" vertical="center" wrapText="1"/>
    </xf>
    <xf numFmtId="3" fontId="19" fillId="0" borderId="28" xfId="0" applyNumberFormat="1" applyFont="1" applyBorder="1" applyAlignment="1">
      <alignment horizontal="center" vertical="center" wrapText="1"/>
    </xf>
    <xf numFmtId="3" fontId="17" fillId="0" borderId="2" xfId="4" applyNumberFormat="1" applyFont="1" applyFill="1" applyBorder="1" applyAlignment="1">
      <alignment horizontal="center" vertical="center"/>
    </xf>
    <xf numFmtId="0" fontId="17" fillId="0" borderId="27" xfId="0" applyFont="1" applyBorder="1" applyAlignment="1">
      <alignment horizontal="center"/>
    </xf>
    <xf numFmtId="0" fontId="19" fillId="0" borderId="2" xfId="0" applyFont="1" applyFill="1" applyBorder="1" applyAlignment="1">
      <alignment horizontal="center" vertical="center" wrapText="1"/>
    </xf>
    <xf numFmtId="3" fontId="19" fillId="0" borderId="27" xfId="0" applyNumberFormat="1" applyFont="1" applyBorder="1" applyAlignment="1">
      <alignment horizontal="center" vertical="center" wrapText="1"/>
    </xf>
    <xf numFmtId="3" fontId="17" fillId="0" borderId="27" xfId="0" applyNumberFormat="1" applyFont="1" applyBorder="1" applyAlignment="1">
      <alignment horizontal="center" vertical="center"/>
    </xf>
    <xf numFmtId="3" fontId="17" fillId="0" borderId="28" xfId="0" applyNumberFormat="1" applyFont="1" applyBorder="1" applyAlignment="1">
      <alignment horizontal="center" vertical="center"/>
    </xf>
    <xf numFmtId="3" fontId="17" fillId="0" borderId="27" xfId="0" applyNumberFormat="1" applyFont="1" applyFill="1" applyBorder="1" applyAlignment="1">
      <alignment horizontal="center" vertical="center"/>
    </xf>
    <xf numFmtId="0" fontId="17" fillId="0" borderId="27" xfId="0" applyFont="1" applyFill="1" applyBorder="1" applyAlignment="1">
      <alignment horizontal="center"/>
    </xf>
    <xf numFmtId="3" fontId="17" fillId="0" borderId="2" xfId="0" applyNumberFormat="1" applyFont="1" applyBorder="1" applyAlignment="1">
      <alignment horizontal="center" vertical="center"/>
    </xf>
    <xf numFmtId="0" fontId="16" fillId="0" borderId="27" xfId="0" applyFont="1" applyBorder="1" applyAlignment="1">
      <alignment horizontal="center"/>
    </xf>
    <xf numFmtId="0" fontId="16" fillId="0" borderId="27" xfId="0" applyFont="1" applyFill="1" applyBorder="1" applyAlignment="1">
      <alignment horizontal="center"/>
    </xf>
    <xf numFmtId="3" fontId="16" fillId="0" borderId="27" xfId="0" applyNumberFormat="1" applyFont="1" applyFill="1" applyBorder="1" applyAlignment="1">
      <alignment horizontal="center" vertical="center"/>
    </xf>
    <xf numFmtId="3" fontId="16" fillId="0" borderId="28" xfId="0" applyNumberFormat="1" applyFont="1" applyBorder="1" applyAlignment="1">
      <alignment horizontal="center" vertical="center"/>
    </xf>
    <xf numFmtId="3" fontId="16" fillId="0" borderId="27" xfId="0" applyNumberFormat="1" applyFont="1" applyBorder="1" applyAlignment="1">
      <alignment horizontal="center" vertical="center"/>
    </xf>
    <xf numFmtId="0" fontId="17" fillId="0" borderId="27" xfId="0" applyFont="1" applyBorder="1" applyAlignment="1">
      <alignment horizontal="center" wrapText="1"/>
    </xf>
    <xf numFmtId="0" fontId="17" fillId="0" borderId="2" xfId="0" applyFont="1" applyBorder="1" applyAlignment="1">
      <alignment horizontal="center" wrapText="1"/>
    </xf>
    <xf numFmtId="3" fontId="17" fillId="0" borderId="2" xfId="4" applyNumberFormat="1" applyFont="1" applyBorder="1" applyAlignment="1">
      <alignment horizontal="center" vertical="center"/>
    </xf>
    <xf numFmtId="0" fontId="17" fillId="0" borderId="2" xfId="0" applyFont="1" applyBorder="1" applyAlignment="1">
      <alignment horizontal="center"/>
    </xf>
    <xf numFmtId="3" fontId="0" fillId="0" borderId="0" xfId="0" applyNumberFormat="1"/>
    <xf numFmtId="0" fontId="18"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9" borderId="37" xfId="0" applyFill="1" applyBorder="1" applyAlignment="1">
      <alignment vertical="center" wrapText="1"/>
    </xf>
    <xf numFmtId="0" fontId="27" fillId="9" borderId="37" xfId="0" applyFont="1" applyFill="1" applyBorder="1" applyAlignment="1">
      <alignment horizontal="center" vertical="center" wrapText="1"/>
    </xf>
    <xf numFmtId="3" fontId="23" fillId="10" borderId="38" xfId="0" applyNumberFormat="1" applyFont="1" applyFill="1" applyBorder="1" applyAlignment="1">
      <alignment horizontal="center" vertical="center" wrapText="1"/>
    </xf>
    <xf numFmtId="3" fontId="22" fillId="0" borderId="38" xfId="0" applyNumberFormat="1" applyFont="1" applyBorder="1" applyAlignment="1">
      <alignment horizontal="center" vertical="center" wrapText="1"/>
    </xf>
    <xf numFmtId="3" fontId="24" fillId="10" borderId="38" xfId="0" applyNumberFormat="1" applyFont="1" applyFill="1" applyBorder="1" applyAlignment="1">
      <alignment horizontal="center" vertical="center" wrapText="1"/>
    </xf>
    <xf numFmtId="0" fontId="0" fillId="0" borderId="0" xfId="0" applyBorder="1"/>
    <xf numFmtId="3" fontId="0" fillId="0" borderId="0" xfId="0" applyNumberFormat="1" applyBorder="1"/>
    <xf numFmtId="3" fontId="21" fillId="0" borderId="0" xfId="0" applyNumberFormat="1" applyFont="1" applyBorder="1" applyAlignment="1">
      <alignment horizontal="center" vertical="center"/>
    </xf>
    <xf numFmtId="0" fontId="27" fillId="9" borderId="34"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0" fillId="9" borderId="39" xfId="0" applyFill="1" applyBorder="1" applyAlignment="1">
      <alignment vertical="center" wrapText="1"/>
    </xf>
    <xf numFmtId="0" fontId="24" fillId="10" borderId="40" xfId="0" applyFont="1" applyFill="1" applyBorder="1" applyAlignment="1">
      <alignment horizontal="right" vertical="center" wrapText="1"/>
    </xf>
    <xf numFmtId="0" fontId="25" fillId="0" borderId="42" xfId="0" applyFont="1" applyBorder="1" applyAlignment="1">
      <alignment horizontal="right" vertical="center" wrapText="1"/>
    </xf>
    <xf numFmtId="0" fontId="26" fillId="0" borderId="43" xfId="0" applyFont="1" applyBorder="1" applyAlignment="1">
      <alignment horizontal="right" vertical="center" wrapText="1"/>
    </xf>
    <xf numFmtId="0" fontId="6"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0" fontId="32" fillId="0" borderId="0" xfId="0" applyFont="1" applyFill="1" applyBorder="1" applyAlignment="1"/>
    <xf numFmtId="3" fontId="14" fillId="0" borderId="24" xfId="0" applyNumberFormat="1" applyFont="1" applyBorder="1" applyAlignment="1">
      <alignment horizontal="center" vertical="center" wrapText="1"/>
    </xf>
    <xf numFmtId="3" fontId="14" fillId="0" borderId="30" xfId="0" applyNumberFormat="1" applyFont="1" applyBorder="1" applyAlignment="1">
      <alignment horizontal="center" vertical="center" wrapText="1"/>
    </xf>
    <xf numFmtId="0" fontId="14" fillId="0" borderId="18" xfId="0" applyFont="1" applyBorder="1" applyAlignment="1">
      <alignment horizontal="center" vertical="center" wrapText="1"/>
    </xf>
    <xf numFmtId="3" fontId="38" fillId="0" borderId="35" xfId="0" applyNumberFormat="1" applyFont="1" applyBorder="1" applyAlignment="1">
      <alignment horizontal="center" vertical="center" wrapText="1"/>
    </xf>
    <xf numFmtId="3" fontId="37" fillId="0" borderId="33" xfId="0" applyNumberFormat="1" applyFont="1" applyBorder="1" applyAlignment="1">
      <alignment horizontal="center" vertical="center" wrapText="1"/>
    </xf>
    <xf numFmtId="3" fontId="37" fillId="0" borderId="34"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3" fontId="14" fillId="0" borderId="33" xfId="0" applyNumberFormat="1" applyFont="1" applyBorder="1" applyAlignment="1">
      <alignment horizontal="center" vertical="center" wrapText="1"/>
    </xf>
    <xf numFmtId="3" fontId="14" fillId="0" borderId="55" xfId="0" applyNumberFormat="1" applyFont="1" applyBorder="1" applyAlignment="1">
      <alignment horizontal="center" vertical="center" wrapText="1"/>
    </xf>
    <xf numFmtId="3" fontId="14" fillId="0" borderId="55" xfId="0" applyNumberFormat="1"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3" xfId="0" applyFont="1" applyFill="1" applyBorder="1" applyAlignment="1">
      <alignment horizontal="center" vertical="center" wrapText="1"/>
    </xf>
    <xf numFmtId="3" fontId="38" fillId="0" borderId="33" xfId="0" applyNumberFormat="1" applyFont="1" applyBorder="1" applyAlignment="1">
      <alignment horizontal="center" vertical="center" wrapText="1"/>
    </xf>
    <xf numFmtId="3" fontId="0" fillId="0" borderId="34" xfId="0" applyNumberFormat="1" applyBorder="1" applyAlignment="1">
      <alignment horizontal="center" vertical="center"/>
    </xf>
    <xf numFmtId="3" fontId="14" fillId="0" borderId="7" xfId="0" applyNumberFormat="1" applyFont="1" applyBorder="1" applyAlignment="1">
      <alignment horizontal="center" vertical="center" wrapText="1"/>
    </xf>
    <xf numFmtId="3" fontId="14" fillId="0" borderId="17" xfId="0" applyNumberFormat="1" applyFont="1" applyBorder="1" applyAlignment="1">
      <alignment horizontal="center" vertical="center" wrapText="1"/>
    </xf>
    <xf numFmtId="0" fontId="14" fillId="0" borderId="15" xfId="0" applyFont="1" applyFill="1" applyBorder="1" applyAlignment="1">
      <alignment horizontal="center" vertical="center" wrapText="1"/>
    </xf>
    <xf numFmtId="3" fontId="12" fillId="0" borderId="9" xfId="4" applyNumberFormat="1" applyFont="1" applyFill="1" applyBorder="1" applyAlignment="1">
      <alignment horizontal="center" vertical="center" wrapText="1"/>
    </xf>
    <xf numFmtId="3" fontId="12" fillId="0" borderId="26" xfId="4" applyNumberFormat="1" applyFont="1" applyFill="1" applyBorder="1" applyAlignment="1">
      <alignment horizontal="center" vertical="center" wrapText="1"/>
    </xf>
    <xf numFmtId="3" fontId="12" fillId="0" borderId="5" xfId="4" applyNumberFormat="1" applyFont="1" applyFill="1" applyBorder="1" applyAlignment="1">
      <alignment horizontal="center" vertical="center" wrapText="1"/>
    </xf>
    <xf numFmtId="41" fontId="14" fillId="0" borderId="1" xfId="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27" fillId="9" borderId="0" xfId="0" applyFont="1" applyFill="1" applyBorder="1" applyAlignment="1">
      <alignment horizontal="center" vertical="center" wrapText="1"/>
    </xf>
    <xf numFmtId="3" fontId="36" fillId="0" borderId="1" xfId="4" applyNumberFormat="1" applyFont="1" applyBorder="1" applyAlignment="1">
      <alignment horizontal="center" vertical="center"/>
    </xf>
    <xf numFmtId="3" fontId="16" fillId="0" borderId="0" xfId="0" applyNumberFormat="1" applyFont="1" applyFill="1"/>
    <xf numFmtId="3" fontId="12" fillId="0" borderId="8"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0" fontId="27" fillId="9" borderId="33" xfId="0" applyFont="1" applyFill="1" applyBorder="1" applyAlignment="1">
      <alignment horizontal="center" vertical="center" wrapText="1"/>
    </xf>
    <xf numFmtId="0" fontId="27" fillId="9" borderId="0" xfId="0" applyFont="1" applyFill="1" applyBorder="1" applyAlignment="1">
      <alignment horizontal="center" vertical="center" wrapText="1"/>
    </xf>
    <xf numFmtId="0" fontId="27" fillId="9" borderId="37" xfId="0" applyFont="1" applyFill="1" applyBorder="1" applyAlignment="1">
      <alignment horizontal="center" vertical="center" wrapText="1"/>
    </xf>
    <xf numFmtId="41" fontId="14" fillId="0" borderId="1" xfId="0" applyNumberFormat="1" applyFont="1" applyFill="1" applyBorder="1" applyAlignment="1">
      <alignment horizontal="center" vertical="center" wrapText="1"/>
    </xf>
    <xf numFmtId="3" fontId="17" fillId="0" borderId="0" xfId="0" applyNumberFormat="1" applyFont="1" applyFill="1"/>
    <xf numFmtId="3" fontId="14" fillId="0" borderId="15" xfId="4" applyNumberFormat="1"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1" xfId="0" applyFont="1" applyBorder="1" applyAlignment="1">
      <alignment horizontal="left" vertical="center" wrapText="1"/>
    </xf>
    <xf numFmtId="3" fontId="14" fillId="0" borderId="20" xfId="0" applyNumberFormat="1" applyFont="1" applyBorder="1" applyAlignment="1">
      <alignment horizontal="center" vertical="center" wrapText="1"/>
    </xf>
    <xf numFmtId="3" fontId="14" fillId="0" borderId="25" xfId="0" applyNumberFormat="1" applyFont="1" applyBorder="1" applyAlignment="1">
      <alignment horizontal="center" vertical="center" wrapText="1"/>
    </xf>
    <xf numFmtId="3" fontId="23" fillId="10" borderId="0" xfId="0" applyNumberFormat="1" applyFont="1" applyFill="1" applyBorder="1" applyAlignment="1">
      <alignment horizontal="center" vertical="center" wrapText="1"/>
    </xf>
    <xf numFmtId="3" fontId="22" fillId="0" borderId="57"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3" fontId="14" fillId="0" borderId="19" xfId="0" applyNumberFormat="1" applyFont="1" applyBorder="1" applyAlignment="1">
      <alignment horizontal="center" vertical="center" wrapText="1"/>
    </xf>
    <xf numFmtId="9" fontId="0" fillId="0" borderId="0" xfId="0" applyNumberFormat="1" applyAlignment="1">
      <alignment horizontal="center" vertical="center"/>
    </xf>
    <xf numFmtId="3" fontId="36" fillId="0" borderId="1" xfId="4" applyNumberFormat="1" applyFont="1" applyFill="1" applyBorder="1" applyAlignment="1">
      <alignment horizontal="center" vertical="center"/>
    </xf>
    <xf numFmtId="0" fontId="17" fillId="0" borderId="2" xfId="0" applyFont="1" applyFill="1" applyBorder="1"/>
    <xf numFmtId="165" fontId="20" fillId="8" borderId="21" xfId="4"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11" borderId="23" xfId="0" applyFont="1" applyFill="1" applyBorder="1" applyAlignment="1">
      <alignment horizontal="center" vertical="center" wrapText="1"/>
    </xf>
    <xf numFmtId="0" fontId="34" fillId="13" borderId="21" xfId="0" applyFont="1" applyFill="1" applyBorder="1" applyAlignment="1">
      <alignment vertical="center"/>
    </xf>
    <xf numFmtId="0" fontId="16" fillId="8" borderId="21" xfId="0" applyFont="1" applyFill="1" applyBorder="1" applyAlignment="1">
      <alignment horizontal="left" vertical="center" wrapText="1"/>
    </xf>
    <xf numFmtId="0" fontId="17"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vertical="top" wrapText="1"/>
    </xf>
    <xf numFmtId="0" fontId="13"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4" fillId="0" borderId="1" xfId="0" applyFont="1" applyBorder="1" applyAlignment="1">
      <alignment horizontal="left" vertical="center" wrapText="1"/>
    </xf>
    <xf numFmtId="0" fontId="17" fillId="13" borderId="1" xfId="0" applyFont="1" applyFill="1" applyBorder="1" applyAlignment="1">
      <alignment vertical="center" wrapText="1"/>
    </xf>
    <xf numFmtId="0" fontId="17" fillId="13" borderId="1" xfId="0" applyFont="1" applyFill="1" applyBorder="1" applyAlignment="1">
      <alignment vertical="top" wrapText="1"/>
    </xf>
    <xf numFmtId="0" fontId="17" fillId="0" borderId="1" xfId="0" applyFont="1" applyFill="1" applyBorder="1" applyAlignment="1">
      <alignment wrapText="1"/>
    </xf>
    <xf numFmtId="0" fontId="17" fillId="13" borderId="1" xfId="0" applyFont="1" applyFill="1" applyBorder="1" applyAlignment="1">
      <alignment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8" xfId="0" applyFont="1" applyBorder="1" applyAlignment="1">
      <alignment horizontal="center" vertical="center" wrapText="1"/>
    </xf>
    <xf numFmtId="3" fontId="18" fillId="0" borderId="2" xfId="0" applyNumberFormat="1" applyFont="1" applyFill="1" applyBorder="1" applyAlignment="1">
      <alignment horizontal="center" vertical="center" wrapText="1"/>
    </xf>
    <xf numFmtId="3" fontId="18" fillId="0" borderId="2"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0" fontId="19" fillId="0" borderId="27" xfId="0" applyFont="1" applyBorder="1" applyAlignment="1">
      <alignment horizontal="left" vertical="center" wrapText="1"/>
    </xf>
    <xf numFmtId="3" fontId="19" fillId="0" borderId="27" xfId="4" applyNumberFormat="1" applyFont="1" applyFill="1" applyBorder="1" applyAlignment="1">
      <alignment horizontal="center" vertical="center" wrapText="1"/>
    </xf>
    <xf numFmtId="41" fontId="19" fillId="0" borderId="14" xfId="4" applyNumberFormat="1" applyFont="1" applyBorder="1" applyAlignment="1">
      <alignment horizontal="center"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9" fillId="0" borderId="2" xfId="0" applyFont="1" applyBorder="1" applyAlignment="1">
      <alignment horizontal="center" vertical="center" wrapText="1"/>
    </xf>
    <xf numFmtId="3" fontId="19" fillId="0" borderId="2" xfId="0" applyNumberFormat="1" applyFont="1" applyFill="1" applyBorder="1" applyAlignment="1">
      <alignment horizontal="center" vertical="center" wrapText="1"/>
    </xf>
    <xf numFmtId="3" fontId="19" fillId="0" borderId="2" xfId="4" applyNumberFormat="1" applyFont="1" applyFill="1" applyBorder="1" applyAlignment="1">
      <alignment horizontal="center" vertical="center" wrapText="1"/>
    </xf>
    <xf numFmtId="41" fontId="19" fillId="0" borderId="10" xfId="4" applyNumberFormat="1" applyFont="1" applyBorder="1" applyAlignment="1">
      <alignment horizontal="center" vertical="center" wrapText="1"/>
    </xf>
    <xf numFmtId="41" fontId="20" fillId="8" borderId="22" xfId="4" applyNumberFormat="1" applyFont="1" applyFill="1" applyBorder="1" applyAlignment="1">
      <alignment horizontal="center" vertical="center" wrapText="1"/>
    </xf>
    <xf numFmtId="0" fontId="17" fillId="0" borderId="2" xfId="0" applyFont="1" applyFill="1" applyBorder="1" applyAlignment="1">
      <alignment vertical="top" wrapText="1"/>
    </xf>
    <xf numFmtId="0" fontId="13" fillId="0" borderId="2" xfId="0" applyFont="1" applyFill="1" applyBorder="1" applyAlignment="1">
      <alignment horizontal="center" vertical="top" wrapText="1"/>
    </xf>
    <xf numFmtId="3" fontId="18" fillId="0" borderId="3" xfId="0" applyNumberFormat="1" applyFont="1" applyFill="1" applyBorder="1" applyAlignment="1">
      <alignment horizontal="center" vertical="center" wrapText="1"/>
    </xf>
    <xf numFmtId="3" fontId="18" fillId="0" borderId="3" xfId="0" applyNumberFormat="1" applyFont="1" applyBorder="1" applyAlignment="1">
      <alignment horizontal="center" vertical="center" wrapText="1"/>
    </xf>
    <xf numFmtId="3" fontId="19" fillId="0" borderId="14" xfId="0" applyNumberFormat="1" applyFont="1" applyBorder="1" applyAlignment="1">
      <alignment horizontal="center" vertical="center" wrapText="1"/>
    </xf>
    <xf numFmtId="0" fontId="16" fillId="0" borderId="26" xfId="0" applyFont="1" applyBorder="1" applyAlignment="1">
      <alignment horizontal="center" vertical="center"/>
    </xf>
    <xf numFmtId="0" fontId="16" fillId="0" borderId="6" xfId="0" applyFont="1" applyFill="1" applyBorder="1" applyAlignment="1">
      <alignment horizontal="center" vertical="center"/>
    </xf>
    <xf numFmtId="0" fontId="20" fillId="0" borderId="2" xfId="0" applyFont="1" applyFill="1" applyBorder="1" applyAlignment="1">
      <alignment horizontal="center" vertical="center" wrapText="1"/>
    </xf>
    <xf numFmtId="3" fontId="20" fillId="8" borderId="21" xfId="0" applyNumberFormat="1" applyFont="1" applyFill="1" applyBorder="1" applyAlignment="1">
      <alignment horizontal="center" vertical="center" wrapText="1"/>
    </xf>
    <xf numFmtId="0" fontId="16" fillId="0" borderId="6" xfId="0" applyFont="1" applyBorder="1" applyAlignment="1">
      <alignment horizontal="center"/>
    </xf>
    <xf numFmtId="3" fontId="17"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3" fontId="36" fillId="0" borderId="2" xfId="4" applyNumberFormat="1" applyFont="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Border="1" applyAlignment="1">
      <alignment wrapText="1"/>
    </xf>
    <xf numFmtId="0" fontId="33" fillId="13" borderId="23" xfId="0" applyFont="1" applyFill="1" applyBorder="1" applyAlignment="1">
      <alignment horizontal="center"/>
    </xf>
    <xf numFmtId="0" fontId="15" fillId="13" borderId="21" xfId="0" applyFont="1" applyFill="1" applyBorder="1" applyAlignment="1"/>
    <xf numFmtId="0" fontId="15" fillId="13" borderId="21" xfId="0" applyFont="1" applyFill="1" applyBorder="1" applyAlignment="1">
      <alignment horizontal="center"/>
    </xf>
    <xf numFmtId="3" fontId="35" fillId="13" borderId="21" xfId="0" applyNumberFormat="1" applyFont="1" applyFill="1" applyBorder="1" applyAlignment="1">
      <alignment horizontal="center" vertical="center"/>
    </xf>
    <xf numFmtId="3" fontId="35" fillId="0" borderId="6" xfId="4" applyNumberFormat="1" applyFont="1" applyBorder="1" applyAlignment="1">
      <alignment horizontal="center" vertical="center"/>
    </xf>
    <xf numFmtId="3" fontId="35" fillId="0" borderId="2" xfId="4" applyNumberFormat="1" applyFont="1" applyBorder="1" applyAlignment="1">
      <alignment horizontal="center" vertical="center"/>
    </xf>
    <xf numFmtId="3" fontId="35" fillId="0" borderId="10" xfId="4" applyNumberFormat="1" applyFont="1" applyBorder="1" applyAlignment="1">
      <alignment horizontal="center" vertical="center"/>
    </xf>
    <xf numFmtId="3" fontId="35" fillId="0" borderId="2" xfId="0" applyNumberFormat="1" applyFont="1" applyBorder="1" applyAlignment="1">
      <alignment horizontal="center" vertical="center"/>
    </xf>
    <xf numFmtId="41" fontId="35" fillId="0" borderId="2" xfId="0" applyNumberFormat="1" applyFont="1" applyBorder="1" applyAlignment="1">
      <alignment horizontal="center" vertical="center"/>
    </xf>
    <xf numFmtId="3" fontId="14" fillId="12" borderId="18" xfId="0" applyNumberFormat="1" applyFont="1" applyFill="1" applyBorder="1" applyAlignment="1">
      <alignment horizontal="center" vertical="center" wrapText="1"/>
    </xf>
    <xf numFmtId="3" fontId="14" fillId="12" borderId="20" xfId="0" applyNumberFormat="1" applyFont="1" applyFill="1" applyBorder="1" applyAlignment="1">
      <alignment horizontal="center" vertical="center" wrapText="1"/>
    </xf>
    <xf numFmtId="3" fontId="14" fillId="12" borderId="55" xfId="0" applyNumberFormat="1" applyFont="1" applyFill="1" applyBorder="1" applyAlignment="1">
      <alignment horizontal="center" vertical="center" wrapText="1"/>
    </xf>
    <xf numFmtId="3" fontId="14" fillId="12" borderId="25" xfId="0" applyNumberFormat="1" applyFont="1" applyFill="1" applyBorder="1" applyAlignment="1">
      <alignment horizontal="center" vertical="center" wrapText="1"/>
    </xf>
    <xf numFmtId="0" fontId="44" fillId="0" borderId="5" xfId="0" applyFont="1" applyBorder="1" applyAlignment="1">
      <alignment wrapText="1"/>
    </xf>
    <xf numFmtId="3" fontId="33" fillId="0" borderId="14" xfId="4" applyNumberFormat="1" applyFont="1" applyBorder="1" applyAlignment="1">
      <alignment horizontal="center" vertical="center"/>
    </xf>
    <xf numFmtId="0" fontId="15" fillId="0" borderId="4" xfId="0" applyFont="1" applyFill="1" applyBorder="1" applyAlignment="1">
      <alignment wrapText="1"/>
    </xf>
    <xf numFmtId="0" fontId="15" fillId="0" borderId="3" xfId="0" applyFont="1" applyBorder="1"/>
    <xf numFmtId="0" fontId="15" fillId="0" borderId="31" xfId="0" applyFont="1" applyBorder="1"/>
    <xf numFmtId="3" fontId="35" fillId="0" borderId="56" xfId="4" applyNumberFormat="1" applyFont="1" applyBorder="1" applyAlignment="1">
      <alignment horizontal="center" vertical="center"/>
    </xf>
    <xf numFmtId="3" fontId="35" fillId="0" borderId="3" xfId="4" applyNumberFormat="1" applyFont="1" applyBorder="1" applyAlignment="1">
      <alignment horizontal="center" vertical="center"/>
    </xf>
    <xf numFmtId="41" fontId="35" fillId="0" borderId="3" xfId="4" applyNumberFormat="1" applyFont="1" applyBorder="1" applyAlignment="1">
      <alignment horizontal="center" vertical="center"/>
    </xf>
    <xf numFmtId="0" fontId="15" fillId="0" borderId="6" xfId="0" applyFont="1" applyFill="1" applyBorder="1" applyAlignment="1">
      <alignment wrapText="1"/>
    </xf>
    <xf numFmtId="0" fontId="15" fillId="0" borderId="2" xfId="0" applyFont="1" applyBorder="1"/>
    <xf numFmtId="0" fontId="44" fillId="0" borderId="5" xfId="0" applyFont="1" applyFill="1" applyBorder="1" applyAlignment="1">
      <alignment wrapText="1"/>
    </xf>
    <xf numFmtId="0" fontId="15" fillId="0" borderId="1" xfId="0" applyFont="1" applyBorder="1" applyAlignment="1">
      <alignment horizontal="center" vertical="center" wrapText="1"/>
    </xf>
    <xf numFmtId="3" fontId="35" fillId="0" borderId="10" xfId="0" applyNumberFormat="1" applyFont="1" applyFill="1" applyBorder="1" applyAlignment="1">
      <alignment horizontal="center" vertical="center"/>
    </xf>
    <xf numFmtId="3" fontId="33" fillId="0" borderId="1" xfId="4" applyNumberFormat="1" applyFont="1" applyBorder="1" applyAlignment="1">
      <alignment horizontal="center" vertical="center"/>
    </xf>
    <xf numFmtId="0" fontId="15" fillId="0" borderId="1" xfId="0" applyFont="1" applyFill="1" applyBorder="1" applyAlignment="1">
      <alignment wrapText="1"/>
    </xf>
    <xf numFmtId="3" fontId="35" fillId="0" borderId="1" xfId="0" applyNumberFormat="1" applyFont="1" applyBorder="1" applyAlignment="1">
      <alignment horizontal="center" vertical="center"/>
    </xf>
    <xf numFmtId="166" fontId="9" fillId="4" borderId="1" xfId="3" applyNumberFormat="1" applyBorder="1" applyAlignment="1">
      <alignment horizontal="center" vertical="center"/>
    </xf>
    <xf numFmtId="3" fontId="23" fillId="0" borderId="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58" xfId="0" applyFont="1" applyBorder="1" applyAlignment="1">
      <alignment horizontal="center" vertical="center" wrapText="1"/>
    </xf>
    <xf numFmtId="0" fontId="17" fillId="0" borderId="59" xfId="0" applyFont="1" applyFill="1" applyBorder="1" applyAlignment="1">
      <alignment vertical="center" wrapText="1"/>
    </xf>
    <xf numFmtId="0" fontId="13" fillId="0" borderId="59" xfId="0" applyFont="1" applyFill="1" applyBorder="1" applyAlignment="1">
      <alignment horizontal="left" vertical="center" wrapText="1"/>
    </xf>
    <xf numFmtId="0" fontId="13" fillId="0" borderId="59" xfId="0" applyFont="1" applyFill="1" applyBorder="1" applyAlignment="1">
      <alignment horizontal="center" vertical="center" wrapText="1"/>
    </xf>
    <xf numFmtId="0" fontId="19" fillId="0" borderId="59" xfId="0" applyFont="1" applyBorder="1" applyAlignment="1">
      <alignment horizontal="center" vertical="center" wrapText="1"/>
    </xf>
    <xf numFmtId="0" fontId="17" fillId="0" borderId="59" xfId="0" applyFont="1" applyFill="1" applyBorder="1" applyAlignment="1">
      <alignment horizontal="center" vertical="center" wrapText="1"/>
    </xf>
    <xf numFmtId="3" fontId="19" fillId="0" borderId="59" xfId="0" applyNumberFormat="1" applyFont="1" applyFill="1" applyBorder="1" applyAlignment="1">
      <alignment horizontal="center" vertical="center" wrapText="1"/>
    </xf>
    <xf numFmtId="3" fontId="19" fillId="0" borderId="59" xfId="4" applyNumberFormat="1" applyFont="1" applyBorder="1" applyAlignment="1">
      <alignment horizontal="center" vertical="center" wrapText="1"/>
    </xf>
    <xf numFmtId="2" fontId="18" fillId="0" borderId="5" xfId="0" applyNumberFormat="1" applyFont="1" applyBorder="1" applyAlignment="1">
      <alignment horizontal="center" vertical="center" wrapText="1"/>
    </xf>
    <xf numFmtId="0" fontId="48" fillId="0" borderId="0" xfId="0" applyFont="1" applyAlignment="1">
      <alignment horizontal="center" wrapText="1"/>
    </xf>
    <xf numFmtId="0" fontId="17" fillId="0" borderId="1" xfId="0" applyFont="1" applyBorder="1" applyAlignment="1">
      <alignment horizontal="center" vertical="center" wrapText="1"/>
    </xf>
    <xf numFmtId="37" fontId="0" fillId="0" borderId="1" xfId="0" applyNumberFormat="1" applyFill="1" applyBorder="1"/>
    <xf numFmtId="0" fontId="18" fillId="0" borderId="5" xfId="0" applyFont="1" applyBorder="1" applyAlignment="1">
      <alignment horizontal="center" vertical="center" wrapText="1"/>
    </xf>
    <xf numFmtId="3" fontId="28" fillId="10" borderId="41" xfId="0" applyNumberFormat="1" applyFont="1" applyFill="1" applyBorder="1" applyAlignment="1">
      <alignment horizontal="center" vertical="center" wrapText="1"/>
    </xf>
    <xf numFmtId="0" fontId="18"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19" fillId="0" borderId="62" xfId="0" applyFont="1" applyBorder="1" applyAlignment="1">
      <alignment horizontal="center" vertical="center" wrapText="1"/>
    </xf>
    <xf numFmtId="3" fontId="19" fillId="0" borderId="62" xfId="4" applyNumberFormat="1" applyFont="1" applyBorder="1" applyAlignment="1">
      <alignment horizontal="center" vertical="center" wrapText="1"/>
    </xf>
    <xf numFmtId="3" fontId="17" fillId="0" borderId="62" xfId="0" applyNumberFormat="1" applyFont="1" applyFill="1" applyBorder="1" applyAlignment="1">
      <alignment horizontal="center" vertical="center"/>
    </xf>
    <xf numFmtId="3" fontId="17" fillId="0" borderId="62" xfId="0" applyNumberFormat="1" applyFont="1" applyBorder="1" applyAlignment="1">
      <alignment horizontal="center" vertical="center"/>
    </xf>
    <xf numFmtId="0" fontId="18" fillId="0" borderId="26" xfId="0" applyFont="1" applyBorder="1" applyAlignment="1">
      <alignment horizontal="center" vertical="center" wrapText="1"/>
    </xf>
    <xf numFmtId="0" fontId="16" fillId="0" borderId="58" xfId="0" applyFont="1" applyFill="1" applyBorder="1" applyAlignment="1">
      <alignment horizontal="center" vertical="center"/>
    </xf>
    <xf numFmtId="0" fontId="17" fillId="0" borderId="59" xfId="0" applyFont="1" applyFill="1" applyBorder="1" applyAlignment="1">
      <alignment vertical="top" wrapText="1"/>
    </xf>
    <xf numFmtId="0" fontId="20" fillId="0" borderId="59" xfId="0" applyFont="1" applyFill="1" applyBorder="1" applyAlignment="1">
      <alignment horizontal="center" vertical="center" wrapText="1"/>
    </xf>
    <xf numFmtId="0" fontId="19" fillId="0" borderId="59" xfId="0" applyFont="1" applyFill="1" applyBorder="1" applyAlignment="1">
      <alignment horizontal="center" vertical="center" wrapText="1"/>
    </xf>
    <xf numFmtId="3" fontId="17" fillId="0" borderId="59" xfId="4" applyNumberFormat="1" applyFont="1" applyBorder="1" applyAlignment="1">
      <alignment horizontal="center" vertical="center"/>
    </xf>
    <xf numFmtId="3" fontId="17" fillId="0" borderId="59" xfId="4" applyNumberFormat="1" applyFont="1" applyFill="1" applyBorder="1" applyAlignment="1">
      <alignment horizontal="center" vertical="center"/>
    </xf>
    <xf numFmtId="0" fontId="50" fillId="0" borderId="60" xfId="0" applyFont="1" applyFill="1" applyBorder="1" applyAlignment="1">
      <alignment horizontal="center" vertical="center" wrapText="1"/>
    </xf>
    <xf numFmtId="0" fontId="50" fillId="0" borderId="64" xfId="0" applyFont="1" applyFill="1" applyBorder="1" applyAlignment="1">
      <alignment horizontal="center" vertical="top" wrapText="1"/>
    </xf>
    <xf numFmtId="0" fontId="49" fillId="0" borderId="60"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0" fillId="0" borderId="8" xfId="0" applyFill="1" applyBorder="1" applyAlignment="1">
      <alignment vertical="center" wrapText="1"/>
    </xf>
    <xf numFmtId="0" fontId="0" fillId="0" borderId="8" xfId="0" applyFill="1" applyBorder="1" applyAlignment="1">
      <alignment vertical="center"/>
    </xf>
    <xf numFmtId="0" fontId="0" fillId="0" borderId="8" xfId="0" applyFill="1" applyBorder="1" applyAlignment="1">
      <alignment wrapText="1"/>
    </xf>
    <xf numFmtId="0" fontId="18" fillId="8" borderId="59" xfId="0" applyFont="1" applyFill="1" applyBorder="1" applyAlignment="1">
      <alignment horizontal="left" vertical="center" wrapText="1"/>
    </xf>
    <xf numFmtId="0" fontId="49" fillId="0" borderId="60" xfId="0" applyFont="1" applyFill="1" applyBorder="1" applyAlignment="1">
      <alignment vertical="center" wrapText="1"/>
    </xf>
    <xf numFmtId="0" fontId="49" fillId="0" borderId="1" xfId="0" applyFont="1" applyFill="1" applyBorder="1" applyAlignment="1">
      <alignment horizontal="center" vertical="center" wrapText="1"/>
    </xf>
    <xf numFmtId="0" fontId="49" fillId="0" borderId="60" xfId="0" applyFont="1" applyFill="1" applyBorder="1" applyAlignment="1">
      <alignment vertical="top" wrapText="1"/>
    </xf>
    <xf numFmtId="0" fontId="49" fillId="0" borderId="1" xfId="0" applyFont="1" applyFill="1" applyBorder="1" applyAlignment="1">
      <alignment horizontal="center" vertical="top" wrapText="1"/>
    </xf>
    <xf numFmtId="0" fontId="18" fillId="8" borderId="59" xfId="0" applyFont="1" applyFill="1" applyBorder="1" applyAlignment="1">
      <alignment horizontal="center" vertical="center" wrapText="1"/>
    </xf>
    <xf numFmtId="0" fontId="48" fillId="0" borderId="1" xfId="0" applyFont="1" applyBorder="1" applyAlignment="1">
      <alignment horizontal="center" wrapText="1"/>
    </xf>
    <xf numFmtId="165" fontId="20" fillId="8" borderId="21" xfId="0" applyNumberFormat="1" applyFont="1" applyFill="1" applyBorder="1" applyAlignment="1">
      <alignment horizontal="center" vertical="center" wrapText="1"/>
    </xf>
    <xf numFmtId="0" fontId="44" fillId="0" borderId="5" xfId="0" applyFont="1" applyBorder="1" applyAlignment="1">
      <alignment vertical="center" wrapText="1"/>
    </xf>
    <xf numFmtId="0" fontId="23" fillId="10" borderId="65" xfId="0" applyFont="1" applyFill="1" applyBorder="1" applyAlignment="1">
      <alignment horizontal="center" vertical="center" wrapText="1"/>
    </xf>
    <xf numFmtId="3" fontId="23" fillId="10" borderId="66" xfId="0" applyNumberFormat="1" applyFont="1" applyFill="1" applyBorder="1" applyAlignment="1">
      <alignment horizontal="center" vertical="center" wrapText="1"/>
    </xf>
    <xf numFmtId="3" fontId="23" fillId="10" borderId="67" xfId="0" applyNumberFormat="1" applyFont="1" applyFill="1" applyBorder="1" applyAlignment="1">
      <alignment horizontal="center" vertical="center" wrapText="1"/>
    </xf>
    <xf numFmtId="0" fontId="22" fillId="0" borderId="68" xfId="0" applyFont="1" applyBorder="1" applyAlignment="1">
      <alignment horizontal="center" vertical="center" wrapText="1"/>
    </xf>
    <xf numFmtId="0" fontId="23" fillId="10" borderId="68" xfId="0" applyFont="1" applyFill="1" applyBorder="1" applyAlignment="1">
      <alignment horizontal="center" vertical="center" wrapText="1"/>
    </xf>
    <xf numFmtId="0" fontId="25" fillId="10" borderId="68" xfId="0" applyFont="1" applyFill="1" applyBorder="1" applyAlignment="1">
      <alignment horizontal="center" vertical="center" wrapText="1"/>
    </xf>
    <xf numFmtId="0" fontId="16" fillId="0" borderId="58" xfId="0" applyFont="1" applyBorder="1" applyAlignment="1">
      <alignment horizontal="center"/>
    </xf>
    <xf numFmtId="0" fontId="17" fillId="0" borderId="59" xfId="0" applyFont="1" applyFill="1" applyBorder="1"/>
    <xf numFmtId="0" fontId="16" fillId="0" borderId="59"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62" xfId="0" applyFont="1" applyFill="1" applyBorder="1" applyAlignment="1">
      <alignment horizontal="left" vertical="center" wrapText="1"/>
    </xf>
    <xf numFmtId="0" fontId="18" fillId="0" borderId="62" xfId="0" applyFont="1" applyFill="1" applyBorder="1" applyAlignment="1">
      <alignment horizontal="center" vertical="center" wrapText="1"/>
    </xf>
    <xf numFmtId="3" fontId="20" fillId="0" borderId="62" xfId="4" applyNumberFormat="1" applyFont="1" applyFill="1" applyBorder="1" applyAlignment="1">
      <alignment horizontal="center" vertical="center" wrapText="1"/>
    </xf>
    <xf numFmtId="41" fontId="20" fillId="0" borderId="63" xfId="4" applyNumberFormat="1" applyFont="1" applyFill="1" applyBorder="1" applyAlignment="1">
      <alignment horizontal="center" vertical="center" wrapText="1"/>
    </xf>
    <xf numFmtId="0" fontId="51" fillId="0" borderId="62" xfId="0" applyFont="1" applyFill="1" applyBorder="1" applyAlignment="1">
      <alignment horizontal="left" vertical="center" wrapText="1"/>
    </xf>
    <xf numFmtId="0" fontId="17" fillId="0" borderId="1" xfId="0" applyFont="1" applyBorder="1" applyAlignment="1">
      <alignment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center" wrapText="1"/>
    </xf>
    <xf numFmtId="0" fontId="44" fillId="0" borderId="4" xfId="0" applyFont="1" applyBorder="1" applyAlignment="1">
      <alignment wrapText="1"/>
    </xf>
    <xf numFmtId="0" fontId="15"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165" fontId="35" fillId="0" borderId="2" xfId="0" applyNumberFormat="1" applyFont="1" applyBorder="1" applyAlignment="1">
      <alignment horizontal="center" vertical="center"/>
    </xf>
    <xf numFmtId="0" fontId="17" fillId="0" borderId="59" xfId="0" applyFont="1" applyFill="1" applyBorder="1" applyAlignment="1">
      <alignment horizontal="center" vertical="center"/>
    </xf>
    <xf numFmtId="3" fontId="17" fillId="0" borderId="59" xfId="0" applyNumberFormat="1" applyFont="1" applyBorder="1" applyAlignment="1">
      <alignment horizontal="center" vertical="center"/>
    </xf>
    <xf numFmtId="0" fontId="18" fillId="0" borderId="23" xfId="0" applyFont="1" applyFill="1" applyBorder="1" applyAlignment="1">
      <alignment horizontal="center" vertical="center" wrapText="1"/>
    </xf>
    <xf numFmtId="0" fontId="18" fillId="0" borderId="21" xfId="0" applyFont="1" applyFill="1" applyBorder="1" applyAlignment="1">
      <alignment horizontal="left" vertical="center" wrapText="1"/>
    </xf>
    <xf numFmtId="0" fontId="18" fillId="0" borderId="21" xfId="0" applyFont="1" applyFill="1" applyBorder="1" applyAlignment="1">
      <alignment horizontal="center" vertical="center" wrapText="1"/>
    </xf>
    <xf numFmtId="3" fontId="20" fillId="0" borderId="21" xfId="4" applyNumberFormat="1" applyFont="1" applyFill="1" applyBorder="1" applyAlignment="1">
      <alignment horizontal="center" vertical="center" wrapText="1"/>
    </xf>
    <xf numFmtId="41" fontId="20" fillId="0" borderId="22" xfId="4" applyNumberFormat="1" applyFont="1" applyFill="1" applyBorder="1" applyAlignment="1">
      <alignment horizontal="center" vertical="center" wrapText="1"/>
    </xf>
    <xf numFmtId="0" fontId="52" fillId="0" borderId="21" xfId="0" applyFont="1" applyFill="1" applyBorder="1" applyAlignment="1">
      <alignment horizontal="left" vertical="center" wrapText="1"/>
    </xf>
    <xf numFmtId="0" fontId="44" fillId="0" borderId="4" xfId="0" applyFont="1" applyFill="1" applyBorder="1" applyAlignment="1">
      <alignment wrapText="1"/>
    </xf>
    <xf numFmtId="0" fontId="53" fillId="0" borderId="0" xfId="0" applyFont="1" applyAlignment="1">
      <alignment wrapText="1"/>
    </xf>
    <xf numFmtId="0" fontId="16" fillId="0" borderId="5" xfId="0" applyFont="1" applyFill="1" applyBorder="1" applyAlignment="1">
      <alignment horizontal="center" vertical="center"/>
    </xf>
    <xf numFmtId="0" fontId="16" fillId="0" borderId="6" xfId="0" applyFont="1" applyBorder="1" applyAlignment="1">
      <alignment horizontal="center" vertical="center"/>
    </xf>
    <xf numFmtId="0" fontId="16" fillId="0" borderId="58" xfId="0" applyFont="1" applyBorder="1" applyAlignment="1">
      <alignment horizontal="center" vertical="center"/>
    </xf>
    <xf numFmtId="0" fontId="17" fillId="0" borderId="59" xfId="0" applyFont="1" applyFill="1" applyBorder="1" applyAlignment="1">
      <alignment horizontal="center" vertical="top" wrapText="1"/>
    </xf>
    <xf numFmtId="0" fontId="36" fillId="0" borderId="21" xfId="0" applyFont="1" applyFill="1" applyBorder="1" applyAlignment="1">
      <alignment horizontal="left" vertical="center" wrapText="1"/>
    </xf>
    <xf numFmtId="0" fontId="19" fillId="0" borderId="21" xfId="0" applyFont="1" applyFill="1" applyBorder="1" applyAlignment="1">
      <alignment horizontal="center" vertical="center" wrapText="1"/>
    </xf>
    <xf numFmtId="0" fontId="19" fillId="0" borderId="21" xfId="0" applyFont="1" applyFill="1" applyBorder="1" applyAlignment="1">
      <alignment horizontal="left" vertical="center" wrapText="1"/>
    </xf>
    <xf numFmtId="0" fontId="17" fillId="0" borderId="1" xfId="0" applyFont="1" applyBorder="1" applyAlignment="1">
      <alignment horizontal="center" vertical="center" wrapText="1"/>
    </xf>
    <xf numFmtId="3" fontId="36" fillId="0" borderId="21" xfId="4" applyNumberFormat="1" applyFont="1" applyFill="1" applyBorder="1" applyAlignment="1">
      <alignment horizontal="center" vertical="center" wrapText="1"/>
    </xf>
    <xf numFmtId="0" fontId="17" fillId="0" borderId="59" xfId="0" applyFont="1" applyBorder="1" applyAlignment="1">
      <alignment horizontal="center" wrapText="1"/>
    </xf>
    <xf numFmtId="0" fontId="17" fillId="0" borderId="59" xfId="0" applyFont="1" applyBorder="1" applyAlignment="1">
      <alignment horizontal="center" vertical="center"/>
    </xf>
    <xf numFmtId="0" fontId="16" fillId="0" borderId="59" xfId="0" applyFont="1" applyFill="1" applyBorder="1" applyAlignment="1">
      <alignment horizontal="center" wrapText="1"/>
    </xf>
    <xf numFmtId="0" fontId="17" fillId="0" borderId="59" xfId="0" applyFont="1" applyBorder="1" applyAlignment="1">
      <alignment horizontal="center" vertical="center" wrapText="1"/>
    </xf>
    <xf numFmtId="0" fontId="44" fillId="0" borderId="5" xfId="0" applyFont="1" applyFill="1" applyBorder="1" applyAlignment="1">
      <alignment vertical="center" wrapText="1"/>
    </xf>
    <xf numFmtId="0" fontId="19" fillId="0" borderId="27" xfId="0" applyFont="1" applyBorder="1" applyAlignment="1">
      <alignment horizontal="left"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27" xfId="0" applyFont="1" applyBorder="1" applyAlignment="1">
      <alignment horizontal="left" vertical="center" wrapText="1"/>
    </xf>
    <xf numFmtId="3" fontId="17" fillId="0" borderId="59" xfId="0" applyNumberFormat="1" applyFont="1" applyFill="1" applyBorder="1" applyAlignment="1">
      <alignment horizontal="center" vertical="center"/>
    </xf>
    <xf numFmtId="0" fontId="17" fillId="0" borderId="59" xfId="0" applyFont="1" applyBorder="1" applyAlignment="1">
      <alignment wrapText="1"/>
    </xf>
    <xf numFmtId="0" fontId="17" fillId="0" borderId="59" xfId="0" applyFont="1" applyBorder="1"/>
    <xf numFmtId="0" fontId="18" fillId="0" borderId="59" xfId="0" applyFont="1" applyFill="1" applyBorder="1" applyAlignment="1">
      <alignment horizontal="center" vertical="center" wrapText="1"/>
    </xf>
    <xf numFmtId="0" fontId="17" fillId="0" borderId="59" xfId="0" applyFont="1" applyBorder="1" applyAlignment="1">
      <alignment vertical="center" wrapText="1"/>
    </xf>
    <xf numFmtId="0" fontId="53" fillId="0" borderId="0" xfId="0" applyFont="1" applyAlignment="1">
      <alignment horizontal="center" wrapText="1"/>
    </xf>
    <xf numFmtId="0" fontId="44" fillId="0" borderId="4" xfId="0" applyFont="1" applyFill="1" applyBorder="1" applyAlignment="1">
      <alignment vertical="center" wrapText="1"/>
    </xf>
    <xf numFmtId="0" fontId="50" fillId="0" borderId="64" xfId="0" applyFont="1" applyFill="1" applyBorder="1" applyAlignment="1">
      <alignment horizontal="center" vertical="center" wrapText="1"/>
    </xf>
    <xf numFmtId="0" fontId="44" fillId="0" borderId="1" xfId="0" applyFont="1" applyFill="1" applyBorder="1" applyAlignment="1">
      <alignment vertical="center" wrapText="1"/>
    </xf>
    <xf numFmtId="0" fontId="13" fillId="0" borderId="59" xfId="0" applyFont="1" applyFill="1" applyBorder="1" applyAlignment="1">
      <alignment horizontal="center" vertical="top" wrapText="1"/>
    </xf>
    <xf numFmtId="0" fontId="16" fillId="0" borderId="1" xfId="0" applyFont="1" applyFill="1" applyBorder="1" applyAlignment="1">
      <alignment horizontal="center" vertical="center"/>
    </xf>
    <xf numFmtId="0" fontId="18" fillId="8" borderId="58" xfId="0" applyFont="1" applyFill="1" applyBorder="1" applyAlignment="1">
      <alignment horizontal="center" vertical="center" wrapText="1"/>
    </xf>
    <xf numFmtId="0" fontId="20" fillId="8" borderId="59" xfId="0" applyFont="1" applyFill="1" applyBorder="1" applyAlignment="1">
      <alignment horizontal="left" vertical="center" wrapText="1"/>
    </xf>
    <xf numFmtId="0" fontId="36" fillId="0" borderId="1" xfId="0" applyFont="1" applyBorder="1" applyAlignment="1">
      <alignment horizontal="left" vertical="center" wrapText="1"/>
    </xf>
    <xf numFmtId="3" fontId="20" fillId="8" borderId="59" xfId="4"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165" fontId="35" fillId="0" borderId="1" xfId="0" applyNumberFormat="1" applyFont="1" applyBorder="1" applyAlignment="1">
      <alignment horizontal="center" vertical="center"/>
    </xf>
    <xf numFmtId="165" fontId="20" fillId="8" borderId="59" xfId="4" applyNumberFormat="1" applyFont="1" applyFill="1" applyBorder="1" applyAlignment="1">
      <alignment horizontal="center" vertical="center" wrapText="1"/>
    </xf>
    <xf numFmtId="165" fontId="35" fillId="13" borderId="21" xfId="0" applyNumberFormat="1" applyFont="1" applyFill="1" applyBorder="1" applyAlignment="1">
      <alignment horizontal="center" vertical="center"/>
    </xf>
    <xf numFmtId="166" fontId="0" fillId="0" borderId="0" xfId="0" applyNumberFormat="1" applyAlignment="1">
      <alignment horizontal="center" vertical="center"/>
    </xf>
    <xf numFmtId="0" fontId="12" fillId="0" borderId="1" xfId="0" applyFont="1" applyFill="1" applyBorder="1" applyAlignment="1">
      <alignment horizontal="center" vertical="center" wrapText="1"/>
    </xf>
    <xf numFmtId="3" fontId="20" fillId="0" borderId="21" xfId="0" applyNumberFormat="1" applyFont="1" applyFill="1" applyBorder="1" applyAlignment="1">
      <alignment horizontal="center" vertical="center" wrapText="1"/>
    </xf>
    <xf numFmtId="3" fontId="36" fillId="0" borderId="2" xfId="4" applyNumberFormat="1" applyFont="1" applyFill="1" applyBorder="1" applyAlignment="1">
      <alignment horizontal="center" vertical="center"/>
    </xf>
    <xf numFmtId="3" fontId="20" fillId="0" borderId="59" xfId="4" applyNumberFormat="1" applyFont="1" applyFill="1" applyBorder="1" applyAlignment="1">
      <alignment horizontal="center" vertical="center" wrapText="1"/>
    </xf>
    <xf numFmtId="3" fontId="35" fillId="0" borderId="21" xfId="0" applyNumberFormat="1" applyFont="1" applyFill="1" applyBorder="1" applyAlignment="1">
      <alignment horizontal="center" vertical="center"/>
    </xf>
    <xf numFmtId="0" fontId="18" fillId="11" borderId="23"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3" fontId="18" fillId="0" borderId="27" xfId="0" applyNumberFormat="1" applyFont="1" applyBorder="1" applyAlignment="1">
      <alignment horizontal="center" vertical="center" wrapText="1"/>
    </xf>
    <xf numFmtId="0" fontId="17" fillId="0" borderId="27" xfId="0" applyFont="1" applyBorder="1" applyAlignment="1">
      <alignment horizontal="center" vertical="center"/>
    </xf>
    <xf numFmtId="0" fontId="16" fillId="0" borderId="1" xfId="0" applyFont="1" applyBorder="1" applyAlignment="1">
      <alignment horizontal="center" vertical="center"/>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3" fontId="18" fillId="0" borderId="8" xfId="0" applyNumberFormat="1" applyFont="1" applyBorder="1" applyAlignment="1">
      <alignment horizontal="center" vertical="center" wrapText="1"/>
    </xf>
    <xf numFmtId="0" fontId="16" fillId="0" borderId="27"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8" borderId="21" xfId="0" applyFont="1" applyFill="1" applyBorder="1" applyAlignment="1">
      <alignment horizontal="left" vertical="center" wrapText="1"/>
    </xf>
    <xf numFmtId="0" fontId="16" fillId="8" borderId="21" xfId="0" applyFont="1" applyFill="1" applyBorder="1" applyAlignment="1">
      <alignment horizontal="left" vertical="center" wrapText="1"/>
    </xf>
    <xf numFmtId="0" fontId="5" fillId="0" borderId="27" xfId="0" applyFont="1" applyBorder="1" applyAlignment="1">
      <alignment horizontal="left" vertical="center" wrapText="1"/>
    </xf>
    <xf numFmtId="0" fontId="19" fillId="0" borderId="27" xfId="0" applyFont="1" applyBorder="1" applyAlignment="1">
      <alignment horizontal="left" vertical="center" wrapText="1"/>
    </xf>
    <xf numFmtId="0" fontId="18" fillId="12" borderId="1" xfId="0" applyFont="1" applyFill="1" applyBorder="1" applyAlignment="1">
      <alignment horizontal="center" vertical="center" wrapText="1"/>
    </xf>
    <xf numFmtId="0" fontId="18" fillId="12" borderId="2"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20" fillId="11" borderId="21"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51" fillId="0" borderId="27" xfId="0" applyFont="1" applyBorder="1" applyAlignment="1">
      <alignment horizontal="left" vertical="center" wrapText="1"/>
    </xf>
    <xf numFmtId="0" fontId="36" fillId="0" borderId="27" xfId="0" applyFont="1" applyBorder="1" applyAlignment="1">
      <alignment horizontal="left" vertical="center" wrapText="1"/>
    </xf>
    <xf numFmtId="0" fontId="20" fillId="11" borderId="23" xfId="0" applyFont="1" applyFill="1" applyBorder="1" applyAlignment="1">
      <alignment horizontal="center" vertical="center" wrapText="1"/>
    </xf>
    <xf numFmtId="0" fontId="20" fillId="11" borderId="22" xfId="0" applyFont="1" applyFill="1" applyBorder="1" applyAlignment="1">
      <alignment horizontal="center" vertical="center" wrapText="1"/>
    </xf>
    <xf numFmtId="3" fontId="18" fillId="0" borderId="28" xfId="0" applyNumberFormat="1" applyFont="1" applyBorder="1" applyAlignment="1">
      <alignment horizontal="center" vertical="center" wrapText="1"/>
    </xf>
    <xf numFmtId="3" fontId="18" fillId="0" borderId="14" xfId="0" applyNumberFormat="1" applyFont="1" applyBorder="1" applyAlignment="1">
      <alignment horizontal="center" vertical="center" wrapText="1"/>
    </xf>
    <xf numFmtId="0" fontId="18" fillId="0" borderId="27" xfId="0" applyFont="1" applyFill="1" applyBorder="1" applyAlignment="1">
      <alignment horizontal="center"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18" fillId="1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1" xfId="0" applyFont="1" applyBorder="1" applyAlignment="1"/>
    <xf numFmtId="0" fontId="17" fillId="0" borderId="22" xfId="0" applyFont="1" applyBorder="1" applyAlignment="1"/>
    <xf numFmtId="0" fontId="16" fillId="0" borderId="8" xfId="0" applyFont="1" applyBorder="1" applyAlignment="1">
      <alignment horizontal="center" vertical="center" wrapText="1"/>
    </xf>
    <xf numFmtId="0" fontId="16"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8" xfId="0" applyFont="1" applyBorder="1" applyAlignment="1">
      <alignment horizontal="center" vertical="center"/>
    </xf>
    <xf numFmtId="0" fontId="20" fillId="8" borderId="23" xfId="0" applyFont="1" applyFill="1" applyBorder="1" applyAlignment="1">
      <alignment horizontal="center" vertical="center" wrapText="1"/>
    </xf>
    <xf numFmtId="0" fontId="13" fillId="11" borderId="21" xfId="0" applyFont="1" applyFill="1" applyBorder="1" applyAlignment="1">
      <alignment vertical="center" wrapText="1"/>
    </xf>
    <xf numFmtId="0" fontId="13" fillId="11" borderId="22" xfId="0" applyFont="1" applyFill="1" applyBorder="1" applyAlignment="1">
      <alignment vertical="center" wrapText="1"/>
    </xf>
    <xf numFmtId="0" fontId="18" fillId="11" borderId="21" xfId="0" applyFont="1" applyFill="1" applyBorder="1" applyAlignment="1">
      <alignment horizontal="center" vertical="center" wrapText="1"/>
    </xf>
    <xf numFmtId="0" fontId="18" fillId="11" borderId="22"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35" fillId="7" borderId="15" xfId="0" applyFont="1" applyFill="1" applyBorder="1" applyAlignment="1">
      <alignment wrapText="1"/>
    </xf>
    <xf numFmtId="0" fontId="15" fillId="7" borderId="54" xfId="0" applyFont="1" applyFill="1" applyBorder="1" applyAlignment="1"/>
    <xf numFmtId="0" fontId="15" fillId="7" borderId="9" xfId="0" applyFont="1" applyFill="1" applyBorder="1" applyAlignment="1"/>
    <xf numFmtId="0" fontId="14" fillId="12" borderId="55" xfId="0" applyFont="1" applyFill="1" applyBorder="1" applyAlignment="1">
      <alignment horizontal="center" vertical="center" wrapText="1"/>
    </xf>
    <xf numFmtId="0" fontId="41" fillId="0" borderId="20" xfId="0" applyFont="1" applyBorder="1" applyAlignment="1">
      <alignment vertical="center" wrapText="1"/>
    </xf>
    <xf numFmtId="0" fontId="42" fillId="0" borderId="24" xfId="0" applyFont="1" applyBorder="1" applyAlignment="1">
      <alignment vertical="center" wrapText="1"/>
    </xf>
    <xf numFmtId="0" fontId="42" fillId="0" borderId="25" xfId="0" applyFont="1" applyBorder="1" applyAlignment="1">
      <alignment vertical="center" wrapText="1"/>
    </xf>
    <xf numFmtId="3" fontId="14" fillId="0" borderId="20" xfId="0" applyNumberFormat="1" applyFont="1" applyBorder="1" applyAlignment="1">
      <alignment horizontal="center" vertical="center" wrapText="1"/>
    </xf>
    <xf numFmtId="3" fontId="14" fillId="0" borderId="24" xfId="0" applyNumberFormat="1" applyFont="1" applyBorder="1" applyAlignment="1">
      <alignment horizontal="center" vertical="center" wrapText="1"/>
    </xf>
    <xf numFmtId="3" fontId="14" fillId="0" borderId="30" xfId="0" applyNumberFormat="1" applyFont="1" applyBorder="1" applyAlignment="1">
      <alignment horizontal="center" vertical="center" wrapText="1"/>
    </xf>
    <xf numFmtId="3" fontId="14" fillId="0" borderId="32" xfId="0" applyNumberFormat="1" applyFont="1" applyBorder="1" applyAlignment="1">
      <alignment horizontal="center" vertical="center" wrapText="1"/>
    </xf>
    <xf numFmtId="3" fontId="14" fillId="0" borderId="25" xfId="0" applyNumberFormat="1" applyFont="1" applyBorder="1" applyAlignment="1">
      <alignment horizontal="center" vertical="center" wrapText="1"/>
    </xf>
    <xf numFmtId="3" fontId="15" fillId="0" borderId="24" xfId="0" applyNumberFormat="1" applyFont="1" applyBorder="1" applyAlignment="1">
      <alignment horizontal="center" vertical="center"/>
    </xf>
    <xf numFmtId="3" fontId="14" fillId="12" borderId="35" xfId="0" applyNumberFormat="1" applyFont="1" applyFill="1" applyBorder="1" applyAlignment="1">
      <alignment horizontal="center" vertical="center" wrapText="1"/>
    </xf>
    <xf numFmtId="3" fontId="14" fillId="12" borderId="33" xfId="0" applyNumberFormat="1" applyFont="1" applyFill="1" applyBorder="1" applyAlignment="1">
      <alignment horizontal="center" vertical="center" wrapText="1"/>
    </xf>
    <xf numFmtId="3" fontId="14" fillId="12" borderId="34" xfId="0" applyNumberFormat="1" applyFont="1" applyFill="1" applyBorder="1" applyAlignment="1">
      <alignment horizontal="center" vertical="center" wrapText="1"/>
    </xf>
    <xf numFmtId="3" fontId="14" fillId="12" borderId="11" xfId="0" applyNumberFormat="1" applyFont="1" applyFill="1" applyBorder="1" applyAlignment="1">
      <alignment horizontal="center" vertical="center" wrapText="1"/>
    </xf>
    <xf numFmtId="3" fontId="14" fillId="12" borderId="19" xfId="0" applyNumberFormat="1" applyFont="1" applyFill="1" applyBorder="1" applyAlignment="1">
      <alignment horizontal="center" vertical="center" wrapText="1"/>
    </xf>
    <xf numFmtId="3" fontId="14" fillId="12" borderId="13" xfId="0" applyNumberFormat="1" applyFont="1" applyFill="1" applyBorder="1" applyAlignment="1">
      <alignment horizontal="center" vertical="center" wrapText="1"/>
    </xf>
    <xf numFmtId="0" fontId="39" fillId="0" borderId="36" xfId="0" applyFont="1" applyBorder="1" applyAlignment="1">
      <alignment vertical="center" wrapText="1"/>
    </xf>
    <xf numFmtId="0" fontId="45" fillId="0" borderId="53" xfId="0" applyFont="1" applyBorder="1" applyAlignment="1">
      <alignment vertical="center" wrapText="1"/>
    </xf>
    <xf numFmtId="0" fontId="45" fillId="0" borderId="29" xfId="0" applyFont="1" applyBorder="1" applyAlignment="1">
      <alignment vertical="center" wrapText="1"/>
    </xf>
    <xf numFmtId="0" fontId="14" fillId="0" borderId="55" xfId="0" applyFont="1" applyBorder="1" applyAlignment="1">
      <alignment horizontal="center" vertical="center" wrapText="1"/>
    </xf>
    <xf numFmtId="0" fontId="43" fillId="12" borderId="55" xfId="0" applyFont="1" applyFill="1" applyBorder="1" applyAlignment="1">
      <alignment horizontal="center" vertical="center" wrapText="1"/>
    </xf>
    <xf numFmtId="0" fontId="44" fillId="12" borderId="55" xfId="0" applyFont="1" applyFill="1" applyBorder="1" applyAlignment="1">
      <alignment horizontal="center" vertical="center" wrapText="1"/>
    </xf>
    <xf numFmtId="0" fontId="39" fillId="0" borderId="20" xfId="0" applyFont="1" applyBorder="1" applyAlignment="1">
      <alignment vertical="center" wrapText="1"/>
    </xf>
    <xf numFmtId="3" fontId="14" fillId="0" borderId="18" xfId="0" applyNumberFormat="1" applyFont="1" applyFill="1" applyBorder="1" applyAlignment="1">
      <alignment horizontal="center" vertical="center" wrapText="1"/>
    </xf>
    <xf numFmtId="3" fontId="14" fillId="0" borderId="16" xfId="0" applyNumberFormat="1" applyFont="1" applyFill="1" applyBorder="1" applyAlignment="1">
      <alignment horizontal="center" vertical="center" wrapText="1"/>
    </xf>
    <xf numFmtId="3" fontId="14" fillId="12" borderId="20" xfId="0" applyNumberFormat="1" applyFont="1" applyFill="1" applyBorder="1" applyAlignment="1">
      <alignment horizontal="center" vertical="center" wrapText="1"/>
    </xf>
    <xf numFmtId="3" fontId="14" fillId="12" borderId="24" xfId="0" applyNumberFormat="1" applyFont="1" applyFill="1" applyBorder="1" applyAlignment="1">
      <alignment horizontal="center" vertical="center" wrapText="1"/>
    </xf>
    <xf numFmtId="3" fontId="14" fillId="12" borderId="25"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5" xfId="0" applyFont="1" applyFill="1" applyBorder="1" applyAlignment="1">
      <alignment horizontal="center" vertical="center" wrapText="1"/>
    </xf>
    <xf numFmtId="3" fontId="14" fillId="0" borderId="35" xfId="0" applyNumberFormat="1" applyFont="1" applyBorder="1" applyAlignment="1">
      <alignment horizontal="center" vertical="center" wrapText="1"/>
    </xf>
    <xf numFmtId="3" fontId="14" fillId="0" borderId="33" xfId="0" applyNumberFormat="1" applyFont="1" applyBorder="1" applyAlignment="1">
      <alignment horizontal="center" vertical="center" wrapText="1"/>
    </xf>
    <xf numFmtId="3" fontId="14" fillId="0" borderId="34" xfId="0" applyNumberFormat="1" applyFont="1" applyBorder="1" applyAlignment="1">
      <alignment horizontal="center" vertical="center" wrapText="1"/>
    </xf>
    <xf numFmtId="0" fontId="29" fillId="0" borderId="20" xfId="0" applyFont="1" applyBorder="1" applyAlignment="1">
      <alignment wrapText="1"/>
    </xf>
    <xf numFmtId="0" fontId="29" fillId="0" borderId="24" xfId="0" applyFont="1" applyBorder="1" applyAlignment="1">
      <alignment wrapText="1"/>
    </xf>
    <xf numFmtId="0" fontId="29" fillId="0" borderId="25" xfId="0" applyFont="1" applyBorder="1" applyAlignment="1">
      <alignment wrapText="1"/>
    </xf>
    <xf numFmtId="0" fontId="14"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41" fillId="0" borderId="20" xfId="0" applyFont="1" applyBorder="1" applyAlignment="1">
      <alignment horizontal="left" vertical="center" wrapText="1"/>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5" fillId="0" borderId="24" xfId="0" applyFont="1" applyBorder="1" applyAlignment="1">
      <alignment vertical="center" wrapText="1"/>
    </xf>
    <xf numFmtId="0" fontId="45" fillId="0" borderId="25" xfId="0" applyFont="1" applyBorder="1" applyAlignment="1">
      <alignment vertical="center" wrapText="1"/>
    </xf>
    <xf numFmtId="0" fontId="30" fillId="0" borderId="0" xfId="0" applyFont="1" applyBorder="1" applyAlignment="1">
      <alignment horizontal="center" vertical="center"/>
    </xf>
    <xf numFmtId="3" fontId="28" fillId="10" borderId="44" xfId="0" applyNumberFormat="1" applyFont="1" applyFill="1" applyBorder="1" applyAlignment="1">
      <alignment horizontal="center" vertical="center" wrapText="1"/>
    </xf>
    <xf numFmtId="3" fontId="28" fillId="10" borderId="45" xfId="0" applyNumberFormat="1" applyFont="1" applyFill="1" applyBorder="1" applyAlignment="1">
      <alignment horizontal="center" vertical="center" wrapText="1"/>
    </xf>
    <xf numFmtId="0" fontId="40" fillId="10" borderId="46" xfId="0" applyFont="1" applyFill="1" applyBorder="1" applyAlignment="1">
      <alignment horizontal="justify" vertical="center" wrapText="1"/>
    </xf>
    <xf numFmtId="0" fontId="40" fillId="10" borderId="40" xfId="0" applyFont="1" applyFill="1" applyBorder="1" applyAlignment="1">
      <alignment horizontal="justify" vertical="center" wrapText="1"/>
    </xf>
    <xf numFmtId="0" fontId="54" fillId="10" borderId="46" xfId="0" applyFont="1" applyFill="1" applyBorder="1" applyAlignment="1">
      <alignment horizontal="justify" vertical="center" wrapText="1"/>
    </xf>
    <xf numFmtId="0" fontId="54" fillId="10" borderId="40" xfId="0" applyFont="1" applyFill="1" applyBorder="1" applyAlignment="1">
      <alignment horizontal="justify" vertical="center" wrapText="1"/>
    </xf>
    <xf numFmtId="3" fontId="28" fillId="10" borderId="41" xfId="0" applyNumberFormat="1" applyFont="1" applyFill="1" applyBorder="1" applyAlignment="1">
      <alignment horizontal="center" vertical="center" wrapText="1"/>
    </xf>
    <xf numFmtId="0" fontId="27" fillId="9" borderId="35" xfId="0" applyFont="1" applyFill="1" applyBorder="1" applyAlignment="1">
      <alignment horizontal="justify" vertical="center" wrapText="1"/>
    </xf>
    <xf numFmtId="0" fontId="27" fillId="9" borderId="7" xfId="0" applyFont="1" applyFill="1" applyBorder="1" applyAlignment="1">
      <alignment horizontal="justify" vertical="center" wrapText="1"/>
    </xf>
    <xf numFmtId="0" fontId="27" fillId="9" borderId="47" xfId="0" applyFont="1" applyFill="1" applyBorder="1" applyAlignment="1">
      <alignment horizontal="justify" vertical="center" wrapText="1"/>
    </xf>
    <xf numFmtId="0" fontId="27" fillId="9" borderId="33" xfId="0" applyFont="1" applyFill="1" applyBorder="1" applyAlignment="1">
      <alignment horizontal="center" vertical="center" wrapText="1"/>
    </xf>
    <xf numFmtId="0" fontId="27" fillId="9" borderId="0" xfId="0" applyFont="1" applyFill="1" applyBorder="1" applyAlignment="1">
      <alignment horizontal="center" vertical="center" wrapText="1"/>
    </xf>
    <xf numFmtId="0" fontId="27" fillId="9" borderId="37" xfId="0" applyFont="1" applyFill="1" applyBorder="1" applyAlignment="1">
      <alignment horizontal="center" vertical="center" wrapText="1"/>
    </xf>
    <xf numFmtId="0" fontId="40" fillId="10" borderId="48" xfId="0" applyFont="1" applyFill="1" applyBorder="1" applyAlignment="1">
      <alignment horizontal="left" vertical="center" wrapText="1"/>
    </xf>
    <xf numFmtId="0" fontId="40" fillId="10" borderId="40" xfId="0" applyFont="1" applyFill="1" applyBorder="1" applyAlignment="1">
      <alignment horizontal="left" vertical="center" wrapText="1"/>
    </xf>
    <xf numFmtId="0" fontId="40" fillId="10" borderId="46" xfId="0" applyFont="1" applyFill="1" applyBorder="1" applyAlignment="1">
      <alignment horizontal="left"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3" fontId="25" fillId="0" borderId="49" xfId="0" applyNumberFormat="1" applyFont="1" applyBorder="1" applyAlignment="1">
      <alignment horizontal="center" vertical="center" wrapText="1"/>
    </xf>
    <xf numFmtId="3" fontId="25" fillId="0" borderId="50" xfId="0" applyNumberFormat="1" applyFont="1" applyBorder="1" applyAlignment="1">
      <alignment horizontal="center" vertical="center" wrapText="1"/>
    </xf>
    <xf numFmtId="3" fontId="31" fillId="0" borderId="51" xfId="0" applyNumberFormat="1" applyFont="1" applyBorder="1" applyAlignment="1">
      <alignment horizontal="center" vertical="center" wrapText="1"/>
    </xf>
    <xf numFmtId="3" fontId="31" fillId="0" borderId="52" xfId="0" applyNumberFormat="1" applyFont="1" applyBorder="1" applyAlignment="1">
      <alignment horizontal="center" vertical="center" wrapText="1"/>
    </xf>
  </cellXfs>
  <cellStyles count="15">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Black" panose="020B0A04020102020204" pitchFamily="34" charset="0"/>
              </a:rPr>
              <a:t>NDARJA E SHPENZIMEVE</a:t>
            </a:r>
          </a:p>
        </c:rich>
      </c:tx>
      <c:layout/>
      <c:overlay val="0"/>
      <c:spPr>
        <a:noFill/>
        <a:ln w="25400">
          <a:noFill/>
        </a:ln>
      </c:spPr>
    </c:title>
    <c:autoTitleDeleted val="0"/>
    <c:plotArea>
      <c:layout>
        <c:manualLayout>
          <c:layoutTarget val="inner"/>
          <c:xMode val="edge"/>
          <c:yMode val="edge"/>
          <c:x val="0.25440140845070419"/>
          <c:y val="0.18090452261306531"/>
          <c:w val="0.49031690140845641"/>
          <c:h val="0.69974874371860063"/>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'Totali_Qellimet politike'!$G$74:$G$77</c:f>
              <c:strCache>
                <c:ptCount val="4"/>
                <c:pt idx="0">
                  <c:v>MTBP 2021-2023</c:v>
                </c:pt>
                <c:pt idx="1">
                  <c:v>Financim i Huaj </c:v>
                </c:pt>
                <c:pt idx="2">
                  <c:v>Buxheti 2024-2025</c:v>
                </c:pt>
                <c:pt idx="3">
                  <c:v>Hendek financiar 2021-2025</c:v>
                </c:pt>
              </c:strCache>
            </c:strRef>
          </c:cat>
          <c:val>
            <c:numRef>
              <c:f>'Totali_Qellimet politike'!$H$74:$H$77</c:f>
              <c:numCache>
                <c:formatCode>#,##0</c:formatCode>
                <c:ptCount val="4"/>
                <c:pt idx="0">
                  <c:v>1997023194</c:v>
                </c:pt>
                <c:pt idx="1">
                  <c:v>751990340</c:v>
                </c:pt>
                <c:pt idx="2">
                  <c:v>1494321744</c:v>
                </c:pt>
                <c:pt idx="3">
                  <c:v>-329328474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NATYRA EKONOMIKE E KOSTOVE TË </a:t>
            </a:r>
          </a:p>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Planit të Veprimit</a:t>
            </a:r>
            <a:endParaRPr lang="en-US" sz="12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8098E-2"/>
          <c:y val="0.18718592964824118"/>
          <c:w val="0.80897887323944406"/>
          <c:h val="0.72110552763820124"/>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Lbls>
            <c:spPr>
              <a:noFill/>
              <a:ln w="25400">
                <a:noFill/>
              </a:ln>
            </c:spPr>
            <c:txPr>
              <a:bodyPr wrap="square" lIns="38100" tIns="19050" rIns="38100" bIns="19050" anchor="ctr">
                <a:spAutoFit/>
              </a:bodyPr>
              <a:lstStyle/>
              <a:p>
                <a:pPr>
                  <a:defRPr sz="1200" b="1"/>
                </a:pPr>
                <a:endParaRPr lang="en-US"/>
              </a:p>
            </c:txPr>
            <c:dLblPos val="ctr"/>
            <c:showLegendKey val="0"/>
            <c:showVal val="0"/>
            <c:showCatName val="1"/>
            <c:showSerName val="0"/>
            <c:showPercent val="1"/>
            <c:showBubbleSize val="0"/>
            <c:showLeaderLines val="1"/>
          </c:dLbls>
          <c:cat>
            <c:strRef>
              <c:f>'Totali_Qellimet politike'!$G$88:$G$89</c:f>
              <c:strCache>
                <c:ptCount val="2"/>
                <c:pt idx="0">
                  <c:v>Kosto Korente </c:v>
                </c:pt>
                <c:pt idx="1">
                  <c:v>Kosto kapitale</c:v>
                </c:pt>
              </c:strCache>
            </c:strRef>
          </c:cat>
          <c:val>
            <c:numRef>
              <c:f>'Totali_Qellimet politike'!$H$88:$H$89</c:f>
              <c:numCache>
                <c:formatCode>#,##0</c:formatCode>
                <c:ptCount val="2"/>
                <c:pt idx="0">
                  <c:v>4373114360</c:v>
                </c:pt>
                <c:pt idx="1">
                  <c:v>596850000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latin typeface="Arial Black" panose="020B0A04020102020204" pitchFamily="34" charset="0"/>
              </a:rPr>
              <a:t>Kosto të lidhura  me politikat</a:t>
            </a:r>
          </a:p>
        </c:rich>
      </c:tx>
      <c:layout>
        <c:manualLayout>
          <c:xMode val="edge"/>
          <c:yMode val="edge"/>
          <c:x val="0.26631833889543038"/>
          <c:y val="0"/>
        </c:manualLayout>
      </c:layout>
      <c:overlay val="0"/>
      <c:spPr>
        <a:noFill/>
        <a:ln w="25400">
          <a:noFill/>
        </a:ln>
      </c:spPr>
    </c:title>
    <c:autoTitleDeleted val="0"/>
    <c:plotArea>
      <c:layout>
        <c:manualLayout>
          <c:layoutTarget val="inner"/>
          <c:xMode val="edge"/>
          <c:yMode val="edge"/>
          <c:x val="4.6654929577464345E-2"/>
          <c:y val="8.9195979899498776E-2"/>
          <c:w val="0.83626760563380365"/>
          <c:h val="0.88567839195979892"/>
        </c:manualLayout>
      </c:layout>
      <c:barChart>
        <c:barDir val="col"/>
        <c:grouping val="percentStacked"/>
        <c:varyColors val="0"/>
        <c:ser>
          <c:idx val="0"/>
          <c:order val="0"/>
          <c:tx>
            <c:strRef>
              <c:f>'Totali_Qellimet politike'!$K$72</c:f>
              <c:strCache>
                <c:ptCount val="1"/>
                <c:pt idx="0">
                  <c:v>Kosto Korente</c:v>
                </c:pt>
              </c:strCache>
            </c:strRef>
          </c:tx>
          <c:spPr>
            <a:solidFill>
              <a:srgbClr val="5B9BD5"/>
            </a:solidFill>
            <a:ln w="25400">
              <a:noFill/>
            </a:ln>
          </c:spPr>
          <c:invertIfNegative val="0"/>
          <c:dLbls>
            <c:spPr>
              <a:noFill/>
              <a:ln w="25400">
                <a:noFill/>
              </a:ln>
            </c:spPr>
            <c:txPr>
              <a:bodyPr rot="-540000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dLbls>
          <c:cat>
            <c:strRef>
              <c:f>'Totali_Qellimet politike'!$J$73:$J$80</c:f>
              <c:strCache>
                <c:ptCount val="7"/>
                <c:pt idx="0">
                  <c:v>Qëllimi i Politikës I</c:v>
                </c:pt>
                <c:pt idx="1">
                  <c:v>Qëllimi i Politikës II</c:v>
                </c:pt>
                <c:pt idx="2">
                  <c:v>Qëllimi i Politikës III</c:v>
                </c:pt>
                <c:pt idx="3">
                  <c:v>Qëllimi i Politikës IV</c:v>
                </c:pt>
                <c:pt idx="4">
                  <c:v>Qëllimi i Politikës V</c:v>
                </c:pt>
                <c:pt idx="5">
                  <c:v>Qëllimi i Politikës VI</c:v>
                </c:pt>
                <c:pt idx="6">
                  <c:v>Qëllimi i Politikës VII</c:v>
                </c:pt>
              </c:strCache>
            </c:strRef>
          </c:cat>
          <c:val>
            <c:numRef>
              <c:f>'Totali_Qellimet politike'!$K$73:$K$80</c:f>
              <c:numCache>
                <c:formatCode>#,##0</c:formatCode>
                <c:ptCount val="8"/>
                <c:pt idx="0">
                  <c:v>148214448</c:v>
                </c:pt>
                <c:pt idx="1">
                  <c:v>233903036</c:v>
                </c:pt>
                <c:pt idx="2">
                  <c:v>503046768</c:v>
                </c:pt>
                <c:pt idx="3">
                  <c:v>433094936</c:v>
                </c:pt>
                <c:pt idx="4">
                  <c:v>475878368</c:v>
                </c:pt>
                <c:pt idx="5">
                  <c:v>2454795680</c:v>
                </c:pt>
                <c:pt idx="6">
                  <c:v>124181124</c:v>
                </c:pt>
              </c:numCache>
            </c:numRef>
          </c:val>
        </c:ser>
        <c:ser>
          <c:idx val="1"/>
          <c:order val="1"/>
          <c:tx>
            <c:strRef>
              <c:f>'Totali_Qellimet politike'!$L$72</c:f>
              <c:strCache>
                <c:ptCount val="1"/>
                <c:pt idx="0">
                  <c:v>Kosto Kapitale</c:v>
                </c:pt>
              </c:strCache>
            </c:strRef>
          </c:tx>
          <c:spPr>
            <a:solidFill>
              <a:srgbClr val="ED7D31"/>
            </a:solidFill>
            <a:ln w="25400">
              <a:noFill/>
            </a:ln>
          </c:spPr>
          <c:invertIfNegative val="0"/>
          <c:dLbls>
            <c:txPr>
              <a:bodyPr rot="-5400000" vert="horz"/>
              <a:lstStyle/>
              <a:p>
                <a:pPr>
                  <a:defRPr sz="800"/>
                </a:pPr>
                <a:endParaRPr lang="en-US"/>
              </a:p>
            </c:txPr>
            <c:showLegendKey val="0"/>
            <c:showVal val="1"/>
            <c:showCatName val="0"/>
            <c:showSerName val="0"/>
            <c:showPercent val="0"/>
            <c:showBubbleSize val="0"/>
            <c:showLeaderLines val="0"/>
          </c:dLbls>
          <c:cat>
            <c:strRef>
              <c:f>'Totali_Qellimet politike'!$J$73:$J$80</c:f>
              <c:strCache>
                <c:ptCount val="7"/>
                <c:pt idx="0">
                  <c:v>Qëllimi i Politikës I</c:v>
                </c:pt>
                <c:pt idx="1">
                  <c:v>Qëllimi i Politikës II</c:v>
                </c:pt>
                <c:pt idx="2">
                  <c:v>Qëllimi i Politikës III</c:v>
                </c:pt>
                <c:pt idx="3">
                  <c:v>Qëllimi i Politikës IV</c:v>
                </c:pt>
                <c:pt idx="4">
                  <c:v>Qëllimi i Politikës V</c:v>
                </c:pt>
                <c:pt idx="5">
                  <c:v>Qëllimi i Politikës VI</c:v>
                </c:pt>
                <c:pt idx="6">
                  <c:v>Qëllimi i Politikës VII</c:v>
                </c:pt>
              </c:strCache>
            </c:strRef>
          </c:cat>
          <c:val>
            <c:numRef>
              <c:f>'Totali_Qellimet politike'!$L$73:$L$80</c:f>
              <c:numCache>
                <c:formatCode>#,##0</c:formatCode>
                <c:ptCount val="8"/>
                <c:pt idx="0">
                  <c:v>0</c:v>
                </c:pt>
                <c:pt idx="1">
                  <c:v>561775000</c:v>
                </c:pt>
                <c:pt idx="2">
                  <c:v>0</c:v>
                </c:pt>
                <c:pt idx="3">
                  <c:v>10350000</c:v>
                </c:pt>
                <c:pt idx="4">
                  <c:v>20125000</c:v>
                </c:pt>
                <c:pt idx="5">
                  <c:v>4600000</c:v>
                </c:pt>
                <c:pt idx="6">
                  <c:v>0</c:v>
                </c:pt>
              </c:numCache>
            </c:numRef>
          </c:val>
        </c:ser>
        <c:dLbls>
          <c:showLegendKey val="0"/>
          <c:showVal val="0"/>
          <c:showCatName val="0"/>
          <c:showSerName val="0"/>
          <c:showPercent val="0"/>
          <c:showBubbleSize val="0"/>
        </c:dLbls>
        <c:gapWidth val="55"/>
        <c:overlap val="100"/>
        <c:axId val="207043584"/>
        <c:axId val="207045376"/>
      </c:barChart>
      <c:catAx>
        <c:axId val="20704358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045376"/>
        <c:crosses val="autoZero"/>
        <c:auto val="1"/>
        <c:lblAlgn val="ctr"/>
        <c:lblOffset val="100"/>
        <c:noMultiLvlLbl val="0"/>
      </c:catAx>
      <c:valAx>
        <c:axId val="207045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043584"/>
        <c:crosses val="autoZero"/>
        <c:crossBetween val="between"/>
      </c:valAx>
      <c:spPr>
        <a:noFill/>
        <a:ln w="25400">
          <a:noFill/>
        </a:ln>
      </c:spPr>
    </c:plotArea>
    <c:legend>
      <c:legendPos val="r"/>
      <c:layout>
        <c:manualLayout>
          <c:xMode val="edge"/>
          <c:yMode val="edge"/>
          <c:x val="0.89524647887323927"/>
          <c:y val="0.49748743718593313"/>
          <c:w val="9.9471830985915513E-2"/>
          <c:h val="0.1284818845267867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6400" cy="60706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a.kokedhima/AppData/Local/Microsoft/Windows/INetCache/Content.Outlook/WLLR121R/4.Formati%20IV_Modeli%20i%20Kostimit%20Financiar__IPSIS_PKR_27%2006%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2"/>
      <sheetName val="Incremental_Cost Year 3"/>
      <sheetName val="Incremental_Cost Year 4"/>
      <sheetName val="Incremental_Cost Year 5"/>
      <sheetName val="Summary for IPSIS"/>
      <sheetName val="Incremental_Cost Year 1"/>
      <sheetName val="Sheet1"/>
    </sheetNames>
    <sheetDataSet>
      <sheetData sheetId="0"/>
      <sheetData sheetId="1"/>
      <sheetData sheetId="2"/>
      <sheetData sheetId="3"/>
      <sheetData sheetId="4"/>
      <sheetData sheetId="5">
        <row r="8">
          <cell r="H8">
            <v>2968420</v>
          </cell>
          <cell r="I8">
            <v>348000</v>
          </cell>
          <cell r="J8">
            <v>0</v>
          </cell>
          <cell r="L8">
            <v>1762700</v>
          </cell>
          <cell r="T8">
            <v>2968420</v>
          </cell>
          <cell r="U8">
            <v>348000</v>
          </cell>
          <cell r="V8">
            <v>0</v>
          </cell>
          <cell r="X8">
            <v>1762700</v>
          </cell>
          <cell r="AF8">
            <v>2968420</v>
          </cell>
          <cell r="AG8">
            <v>348000</v>
          </cell>
          <cell r="AH8">
            <v>0</v>
          </cell>
          <cell r="AJ8">
            <v>1762700</v>
          </cell>
          <cell r="AR8">
            <v>2968420</v>
          </cell>
          <cell r="AS8">
            <v>348000</v>
          </cell>
          <cell r="AT8">
            <v>0</v>
          </cell>
          <cell r="AV8">
            <v>1762700</v>
          </cell>
          <cell r="BD8">
            <v>2968420</v>
          </cell>
          <cell r="BE8">
            <v>348000</v>
          </cell>
          <cell r="BF8">
            <v>0</v>
          </cell>
          <cell r="BH8">
            <v>1762700</v>
          </cell>
        </row>
        <row r="9">
          <cell r="H9">
            <v>2374736</v>
          </cell>
          <cell r="I9">
            <v>282000</v>
          </cell>
          <cell r="J9">
            <v>0</v>
          </cell>
          <cell r="L9">
            <v>1416160</v>
          </cell>
          <cell r="T9">
            <v>2374736</v>
          </cell>
          <cell r="U9">
            <v>282000</v>
          </cell>
          <cell r="V9">
            <v>0</v>
          </cell>
          <cell r="X9">
            <v>1416160</v>
          </cell>
          <cell r="AF9">
            <v>2374736</v>
          </cell>
          <cell r="AG9">
            <v>282000</v>
          </cell>
          <cell r="AH9">
            <v>0</v>
          </cell>
          <cell r="AJ9">
            <v>1416160</v>
          </cell>
          <cell r="AR9">
            <v>2374736</v>
          </cell>
          <cell r="AS9">
            <v>282000</v>
          </cell>
          <cell r="AT9">
            <v>0</v>
          </cell>
          <cell r="AV9">
            <v>1416160</v>
          </cell>
          <cell r="BD9">
            <v>2374736</v>
          </cell>
          <cell r="BE9">
            <v>282000</v>
          </cell>
          <cell r="BF9">
            <v>0</v>
          </cell>
          <cell r="BH9">
            <v>1416160</v>
          </cell>
        </row>
        <row r="10">
          <cell r="H10">
            <v>1626240</v>
          </cell>
          <cell r="I10">
            <v>180000</v>
          </cell>
          <cell r="J10">
            <v>0</v>
          </cell>
          <cell r="L10">
            <v>1806240</v>
          </cell>
          <cell r="T10">
            <v>1626240</v>
          </cell>
          <cell r="U10">
            <v>180000</v>
          </cell>
          <cell r="V10">
            <v>0</v>
          </cell>
          <cell r="X10">
            <v>1806240</v>
          </cell>
          <cell r="AF10">
            <v>1626240</v>
          </cell>
          <cell r="AG10">
            <v>180000</v>
          </cell>
          <cell r="AH10">
            <v>0</v>
          </cell>
          <cell r="AJ10">
            <v>1806240</v>
          </cell>
          <cell r="AR10">
            <v>1626240</v>
          </cell>
          <cell r="AS10">
            <v>180000</v>
          </cell>
          <cell r="AT10">
            <v>0</v>
          </cell>
          <cell r="AV10">
            <v>1806240</v>
          </cell>
          <cell r="BD10">
            <v>1626240</v>
          </cell>
          <cell r="BE10">
            <v>180000</v>
          </cell>
          <cell r="BF10">
            <v>0</v>
          </cell>
          <cell r="BH10">
            <v>1806240</v>
          </cell>
        </row>
        <row r="11">
          <cell r="H11">
            <v>1940008</v>
          </cell>
          <cell r="I11">
            <v>228000</v>
          </cell>
          <cell r="J11">
            <v>0</v>
          </cell>
          <cell r="L11">
            <v>614288</v>
          </cell>
          <cell r="T11">
            <v>1940008</v>
          </cell>
          <cell r="U11">
            <v>228000</v>
          </cell>
          <cell r="V11">
            <v>0</v>
          </cell>
          <cell r="X11">
            <v>614288</v>
          </cell>
          <cell r="AF11">
            <v>1940008</v>
          </cell>
          <cell r="AG11">
            <v>228000</v>
          </cell>
          <cell r="AH11">
            <v>0</v>
          </cell>
          <cell r="AJ11">
            <v>614288</v>
          </cell>
          <cell r="AR11">
            <v>1940008</v>
          </cell>
          <cell r="AS11">
            <v>228000</v>
          </cell>
          <cell r="AT11">
            <v>0</v>
          </cell>
          <cell r="AV11">
            <v>614288</v>
          </cell>
          <cell r="BD11">
            <v>1940008</v>
          </cell>
          <cell r="BE11">
            <v>228000</v>
          </cell>
          <cell r="BF11">
            <v>0</v>
          </cell>
          <cell r="BH11">
            <v>614288</v>
          </cell>
        </row>
        <row r="12">
          <cell r="H12">
            <v>1445472</v>
          </cell>
          <cell r="I12">
            <v>174000</v>
          </cell>
          <cell r="J12">
            <v>0</v>
          </cell>
          <cell r="L12">
            <v>1619472</v>
          </cell>
          <cell r="T12">
            <v>225792</v>
          </cell>
          <cell r="U12">
            <v>30000</v>
          </cell>
          <cell r="V12">
            <v>0</v>
          </cell>
          <cell r="X12">
            <v>255792</v>
          </cell>
          <cell r="AF12">
            <v>0</v>
          </cell>
          <cell r="AG12">
            <v>0</v>
          </cell>
          <cell r="AH12">
            <v>0</v>
          </cell>
          <cell r="AJ12">
            <v>0</v>
          </cell>
          <cell r="AR12">
            <v>0</v>
          </cell>
          <cell r="AS12">
            <v>0</v>
          </cell>
          <cell r="AT12">
            <v>0</v>
          </cell>
          <cell r="AV12">
            <v>0</v>
          </cell>
          <cell r="BD12">
            <v>0</v>
          </cell>
          <cell r="BE12">
            <v>0</v>
          </cell>
          <cell r="BF12">
            <v>0</v>
          </cell>
          <cell r="BH12">
            <v>0</v>
          </cell>
        </row>
        <row r="13">
          <cell r="H13">
            <v>633080</v>
          </cell>
          <cell r="I13">
            <v>72000</v>
          </cell>
          <cell r="J13">
            <v>0</v>
          </cell>
          <cell r="L13">
            <v>705080</v>
          </cell>
          <cell r="T13">
            <v>633080</v>
          </cell>
          <cell r="U13">
            <v>72000</v>
          </cell>
          <cell r="V13">
            <v>0</v>
          </cell>
          <cell r="X13">
            <v>705080</v>
          </cell>
          <cell r="AF13">
            <v>633080</v>
          </cell>
          <cell r="AG13">
            <v>72000</v>
          </cell>
          <cell r="AH13">
            <v>0</v>
          </cell>
          <cell r="AJ13">
            <v>705080</v>
          </cell>
          <cell r="AR13">
            <v>633080</v>
          </cell>
          <cell r="AS13">
            <v>72000</v>
          </cell>
          <cell r="AT13">
            <v>0</v>
          </cell>
          <cell r="AV13">
            <v>705080</v>
          </cell>
          <cell r="BD13">
            <v>633080</v>
          </cell>
          <cell r="BE13">
            <v>72000</v>
          </cell>
          <cell r="BF13">
            <v>0</v>
          </cell>
          <cell r="BH13">
            <v>705080</v>
          </cell>
        </row>
        <row r="14">
          <cell r="H14">
            <v>554288</v>
          </cell>
          <cell r="I14">
            <v>60000</v>
          </cell>
          <cell r="J14">
            <v>0</v>
          </cell>
          <cell r="L14">
            <v>614288</v>
          </cell>
          <cell r="T14">
            <v>554288</v>
          </cell>
          <cell r="U14">
            <v>60000</v>
          </cell>
          <cell r="V14">
            <v>0</v>
          </cell>
          <cell r="X14">
            <v>614288</v>
          </cell>
          <cell r="AF14">
            <v>554288</v>
          </cell>
          <cell r="AG14">
            <v>60000</v>
          </cell>
          <cell r="AH14">
            <v>0</v>
          </cell>
          <cell r="AJ14">
            <v>614288</v>
          </cell>
          <cell r="AR14">
            <v>554288</v>
          </cell>
          <cell r="AS14">
            <v>60000</v>
          </cell>
          <cell r="AT14">
            <v>0</v>
          </cell>
          <cell r="AV14">
            <v>614288</v>
          </cell>
          <cell r="BD14">
            <v>554288</v>
          </cell>
          <cell r="BE14">
            <v>60000</v>
          </cell>
          <cell r="BF14">
            <v>0</v>
          </cell>
          <cell r="BH14">
            <v>614288</v>
          </cell>
        </row>
        <row r="15">
          <cell r="H15">
            <v>831432</v>
          </cell>
          <cell r="I15">
            <v>96000</v>
          </cell>
          <cell r="J15">
            <v>0</v>
          </cell>
          <cell r="L15">
            <v>0</v>
          </cell>
          <cell r="T15">
            <v>831432</v>
          </cell>
          <cell r="U15">
            <v>96000</v>
          </cell>
          <cell r="V15">
            <v>0</v>
          </cell>
          <cell r="X15">
            <v>0</v>
          </cell>
          <cell r="AF15">
            <v>831432</v>
          </cell>
          <cell r="AG15">
            <v>96000</v>
          </cell>
          <cell r="AH15">
            <v>0</v>
          </cell>
          <cell r="AJ15">
            <v>0</v>
          </cell>
          <cell r="AR15">
            <v>831432</v>
          </cell>
          <cell r="AS15">
            <v>96000</v>
          </cell>
          <cell r="AT15">
            <v>0</v>
          </cell>
          <cell r="AV15">
            <v>0</v>
          </cell>
          <cell r="BD15">
            <v>831432</v>
          </cell>
          <cell r="BE15">
            <v>96000</v>
          </cell>
          <cell r="BF15">
            <v>0</v>
          </cell>
          <cell r="BH15">
            <v>0</v>
          </cell>
        </row>
        <row r="16">
          <cell r="H16">
            <v>542080</v>
          </cell>
          <cell r="I16">
            <v>60000</v>
          </cell>
          <cell r="J16">
            <v>0</v>
          </cell>
          <cell r="L16">
            <v>602080</v>
          </cell>
          <cell r="T16">
            <v>0</v>
          </cell>
          <cell r="U16">
            <v>300000</v>
          </cell>
          <cell r="V16">
            <v>0</v>
          </cell>
          <cell r="X16">
            <v>300000</v>
          </cell>
          <cell r="AF16">
            <v>0</v>
          </cell>
          <cell r="AG16">
            <v>300000</v>
          </cell>
          <cell r="AH16">
            <v>0</v>
          </cell>
          <cell r="AJ16">
            <v>300000</v>
          </cell>
          <cell r="AR16">
            <v>0</v>
          </cell>
          <cell r="AS16">
            <v>300000</v>
          </cell>
          <cell r="AT16">
            <v>0</v>
          </cell>
          <cell r="AV16">
            <v>300000</v>
          </cell>
          <cell r="BD16">
            <v>0</v>
          </cell>
          <cell r="BE16">
            <v>300000</v>
          </cell>
          <cell r="BF16">
            <v>0</v>
          </cell>
          <cell r="BH16">
            <v>300000</v>
          </cell>
        </row>
        <row r="17">
          <cell r="H17">
            <v>0</v>
          </cell>
          <cell r="I17">
            <v>228000</v>
          </cell>
          <cell r="J17">
            <v>0</v>
          </cell>
          <cell r="L17">
            <v>0</v>
          </cell>
          <cell r="T17">
            <v>0</v>
          </cell>
          <cell r="U17">
            <v>1119600</v>
          </cell>
          <cell r="V17">
            <v>0</v>
          </cell>
          <cell r="X17">
            <v>1051200</v>
          </cell>
          <cell r="AF17">
            <v>0</v>
          </cell>
          <cell r="AG17">
            <v>1026000</v>
          </cell>
          <cell r="AH17">
            <v>0</v>
          </cell>
          <cell r="AJ17">
            <v>1026000</v>
          </cell>
          <cell r="AR17">
            <v>0</v>
          </cell>
          <cell r="AS17">
            <v>631200</v>
          </cell>
          <cell r="AT17">
            <v>0</v>
          </cell>
          <cell r="AV17">
            <v>631200</v>
          </cell>
          <cell r="BD17">
            <v>0</v>
          </cell>
          <cell r="BE17">
            <v>513000</v>
          </cell>
          <cell r="BF17">
            <v>0</v>
          </cell>
          <cell r="BH17">
            <v>513000</v>
          </cell>
          <cell r="BU17">
            <v>0</v>
          </cell>
          <cell r="BV17">
            <v>0</v>
          </cell>
          <cell r="BW17">
            <v>0</v>
          </cell>
          <cell r="BX17">
            <v>0</v>
          </cell>
          <cell r="BY17">
            <v>0</v>
          </cell>
        </row>
        <row r="18">
          <cell r="I18">
            <v>576000</v>
          </cell>
          <cell r="J18">
            <v>0</v>
          </cell>
          <cell r="L18">
            <v>576000</v>
          </cell>
          <cell r="T18">
            <v>0</v>
          </cell>
          <cell r="U18">
            <v>648000</v>
          </cell>
          <cell r="V18">
            <v>0</v>
          </cell>
          <cell r="X18">
            <v>648000</v>
          </cell>
          <cell r="AF18">
            <v>0</v>
          </cell>
          <cell r="AG18">
            <v>720000</v>
          </cell>
          <cell r="AH18">
            <v>0</v>
          </cell>
          <cell r="AJ18">
            <v>720000</v>
          </cell>
          <cell r="AR18">
            <v>0</v>
          </cell>
          <cell r="AS18">
            <v>720000</v>
          </cell>
          <cell r="AT18">
            <v>0</v>
          </cell>
          <cell r="AV18">
            <v>720000</v>
          </cell>
          <cell r="BD18">
            <v>0</v>
          </cell>
          <cell r="BE18">
            <v>792000</v>
          </cell>
          <cell r="BF18">
            <v>0</v>
          </cell>
          <cell r="BH18">
            <v>792000</v>
          </cell>
        </row>
        <row r="19">
          <cell r="H19">
            <v>0</v>
          </cell>
          <cell r="I19">
            <v>864000</v>
          </cell>
          <cell r="J19">
            <v>0</v>
          </cell>
          <cell r="L19">
            <v>864000</v>
          </cell>
          <cell r="T19">
            <v>0</v>
          </cell>
          <cell r="U19">
            <v>864000</v>
          </cell>
          <cell r="V19">
            <v>0</v>
          </cell>
          <cell r="X19">
            <v>864000</v>
          </cell>
          <cell r="AF19">
            <v>0</v>
          </cell>
          <cell r="AG19">
            <v>864000</v>
          </cell>
          <cell r="AJ19">
            <v>864000</v>
          </cell>
          <cell r="AR19">
            <v>0</v>
          </cell>
          <cell r="AS19">
            <v>864000</v>
          </cell>
          <cell r="AT19">
            <v>0</v>
          </cell>
          <cell r="AV19">
            <v>864000</v>
          </cell>
          <cell r="BD19">
            <v>0</v>
          </cell>
          <cell r="BE19">
            <v>864000</v>
          </cell>
          <cell r="BF19">
            <v>0</v>
          </cell>
          <cell r="BH19">
            <v>864000</v>
          </cell>
        </row>
        <row r="20">
          <cell r="H20">
            <v>917630</v>
          </cell>
          <cell r="I20">
            <v>108000</v>
          </cell>
          <cell r="J20">
            <v>0</v>
          </cell>
          <cell r="L20">
            <v>1025630</v>
          </cell>
          <cell r="T20">
            <v>511070</v>
          </cell>
          <cell r="U20">
            <v>60000</v>
          </cell>
          <cell r="V20">
            <v>0</v>
          </cell>
          <cell r="X20">
            <v>571070</v>
          </cell>
          <cell r="AF20">
            <v>0</v>
          </cell>
          <cell r="AG20">
            <v>0</v>
          </cell>
          <cell r="AH20">
            <v>0</v>
          </cell>
          <cell r="AJ20">
            <v>0</v>
          </cell>
          <cell r="AR20">
            <v>0</v>
          </cell>
          <cell r="AS20">
            <v>0</v>
          </cell>
          <cell r="AT20">
            <v>0</v>
          </cell>
          <cell r="AV20">
            <v>0</v>
          </cell>
          <cell r="BD20">
            <v>0</v>
          </cell>
          <cell r="BE20">
            <v>4320000</v>
          </cell>
          <cell r="BF20">
            <v>0</v>
          </cell>
          <cell r="BH20">
            <v>0</v>
          </cell>
        </row>
        <row r="21">
          <cell r="H21">
            <v>225792</v>
          </cell>
          <cell r="I21">
            <v>246000</v>
          </cell>
          <cell r="J21">
            <v>0</v>
          </cell>
          <cell r="L21">
            <v>471792</v>
          </cell>
          <cell r="T21">
            <v>0</v>
          </cell>
          <cell r="U21">
            <v>216000</v>
          </cell>
          <cell r="V21">
            <v>0</v>
          </cell>
          <cell r="X21">
            <v>216000</v>
          </cell>
          <cell r="AF21">
            <v>0</v>
          </cell>
          <cell r="AG21">
            <v>216000</v>
          </cell>
          <cell r="AH21">
            <v>0</v>
          </cell>
          <cell r="AJ21">
            <v>216000</v>
          </cell>
          <cell r="AR21">
            <v>0</v>
          </cell>
          <cell r="AS21">
            <v>216000</v>
          </cell>
          <cell r="AT21">
            <v>0</v>
          </cell>
          <cell r="AV21">
            <v>216000</v>
          </cell>
          <cell r="BD21">
            <v>0</v>
          </cell>
          <cell r="BE21">
            <v>216000</v>
          </cell>
          <cell r="BF21">
            <v>0</v>
          </cell>
          <cell r="BH21">
            <v>216000</v>
          </cell>
        </row>
        <row r="22">
          <cell r="H22">
            <v>180880</v>
          </cell>
          <cell r="I22">
            <v>24000</v>
          </cell>
          <cell r="J22">
            <v>0</v>
          </cell>
          <cell r="L22">
            <v>204880</v>
          </cell>
          <cell r="T22">
            <v>225792</v>
          </cell>
          <cell r="U22">
            <v>3000000</v>
          </cell>
          <cell r="V22">
            <v>0</v>
          </cell>
          <cell r="X22">
            <v>225792</v>
          </cell>
          <cell r="AF22">
            <v>0</v>
          </cell>
          <cell r="AG22">
            <v>0</v>
          </cell>
          <cell r="AH22">
            <v>0</v>
          </cell>
          <cell r="AJ22">
            <v>0</v>
          </cell>
          <cell r="AR22">
            <v>0</v>
          </cell>
          <cell r="AS22">
            <v>0</v>
          </cell>
          <cell r="AT22">
            <v>0</v>
          </cell>
          <cell r="AV22">
            <v>0</v>
          </cell>
          <cell r="BD22">
            <v>0</v>
          </cell>
          <cell r="BE22">
            <v>0</v>
          </cell>
          <cell r="BF22">
            <v>0</v>
          </cell>
          <cell r="BH22">
            <v>0</v>
          </cell>
        </row>
        <row r="23">
          <cell r="H23">
            <v>180880</v>
          </cell>
          <cell r="I23">
            <v>24000</v>
          </cell>
          <cell r="J23">
            <v>0</v>
          </cell>
          <cell r="L23">
            <v>204880</v>
          </cell>
          <cell r="T23">
            <v>225792</v>
          </cell>
          <cell r="U23">
            <v>1120800</v>
          </cell>
          <cell r="V23">
            <v>0</v>
          </cell>
          <cell r="X23">
            <v>225792</v>
          </cell>
          <cell r="AF23">
            <v>0</v>
          </cell>
          <cell r="AG23">
            <v>0</v>
          </cell>
          <cell r="AH23">
            <v>0</v>
          </cell>
          <cell r="AJ23">
            <v>0</v>
          </cell>
          <cell r="AR23">
            <v>0</v>
          </cell>
          <cell r="AS23">
            <v>0</v>
          </cell>
          <cell r="AT23">
            <v>0</v>
          </cell>
          <cell r="AV23">
            <v>0</v>
          </cell>
          <cell r="BD23">
            <v>0</v>
          </cell>
          <cell r="BE23">
            <v>0</v>
          </cell>
          <cell r="BF23">
            <v>0</v>
          </cell>
          <cell r="BH23">
            <v>0</v>
          </cell>
        </row>
        <row r="25">
          <cell r="H25">
            <v>361760</v>
          </cell>
          <cell r="I25">
            <v>43200</v>
          </cell>
          <cell r="J25">
            <v>0</v>
          </cell>
          <cell r="L25">
            <v>404960</v>
          </cell>
          <cell r="T25">
            <v>361760</v>
          </cell>
          <cell r="U25">
            <v>43200</v>
          </cell>
          <cell r="V25">
            <v>0</v>
          </cell>
          <cell r="X25">
            <v>404960</v>
          </cell>
          <cell r="AF25">
            <v>361760</v>
          </cell>
          <cell r="AG25">
            <v>43200</v>
          </cell>
          <cell r="AH25">
            <v>0</v>
          </cell>
          <cell r="AJ25">
            <v>404960</v>
          </cell>
          <cell r="AR25">
            <v>361760</v>
          </cell>
          <cell r="AS25">
            <v>43200</v>
          </cell>
          <cell r="AT25">
            <v>0</v>
          </cell>
          <cell r="AV25">
            <v>404960</v>
          </cell>
          <cell r="BD25">
            <v>361760</v>
          </cell>
          <cell r="BE25">
            <v>43200</v>
          </cell>
          <cell r="BF25">
            <v>0</v>
          </cell>
          <cell r="BH25">
            <v>404960</v>
          </cell>
        </row>
        <row r="26">
          <cell r="H26">
            <v>180880</v>
          </cell>
          <cell r="I26">
            <v>1221600</v>
          </cell>
          <cell r="J26">
            <v>0</v>
          </cell>
          <cell r="L26">
            <v>1402480</v>
          </cell>
          <cell r="T26">
            <v>180880</v>
          </cell>
          <cell r="U26">
            <v>1221600</v>
          </cell>
          <cell r="V26">
            <v>0</v>
          </cell>
          <cell r="X26">
            <v>1402480</v>
          </cell>
          <cell r="AF26">
            <v>180880</v>
          </cell>
          <cell r="AG26">
            <v>1221600</v>
          </cell>
          <cell r="AH26">
            <v>0</v>
          </cell>
          <cell r="AJ26">
            <v>1402480</v>
          </cell>
          <cell r="AR26">
            <v>180880</v>
          </cell>
          <cell r="AS26">
            <v>1221600</v>
          </cell>
          <cell r="AT26">
            <v>0</v>
          </cell>
          <cell r="AV26">
            <v>1402480</v>
          </cell>
          <cell r="BD26">
            <v>180880</v>
          </cell>
          <cell r="BE26">
            <v>1221600</v>
          </cell>
          <cell r="BF26">
            <v>0</v>
          </cell>
          <cell r="BH26">
            <v>1402480</v>
          </cell>
        </row>
        <row r="27">
          <cell r="H27">
            <v>361760</v>
          </cell>
          <cell r="I27">
            <v>1230000</v>
          </cell>
          <cell r="J27">
            <v>0</v>
          </cell>
          <cell r="L27">
            <v>0</v>
          </cell>
          <cell r="T27">
            <v>361760</v>
          </cell>
          <cell r="U27">
            <v>1230000</v>
          </cell>
          <cell r="V27">
            <v>0</v>
          </cell>
          <cell r="X27">
            <v>0</v>
          </cell>
          <cell r="AF27">
            <v>361760</v>
          </cell>
          <cell r="AG27">
            <v>1230000</v>
          </cell>
          <cell r="AH27">
            <v>0</v>
          </cell>
          <cell r="AJ27">
            <v>0</v>
          </cell>
          <cell r="AR27">
            <v>361760</v>
          </cell>
          <cell r="AS27">
            <v>1230000</v>
          </cell>
          <cell r="AT27">
            <v>0</v>
          </cell>
          <cell r="AV27">
            <v>1591760</v>
          </cell>
          <cell r="BD27">
            <v>361760</v>
          </cell>
          <cell r="BE27">
            <v>1230000</v>
          </cell>
          <cell r="BF27">
            <v>0</v>
          </cell>
          <cell r="BH27">
            <v>1591760</v>
          </cell>
        </row>
        <row r="28">
          <cell r="H28">
            <v>587552</v>
          </cell>
          <cell r="I28">
            <v>69600</v>
          </cell>
          <cell r="J28">
            <v>0</v>
          </cell>
          <cell r="L28">
            <v>657152</v>
          </cell>
          <cell r="T28">
            <v>587552</v>
          </cell>
          <cell r="U28">
            <v>69600</v>
          </cell>
          <cell r="V28">
            <v>0</v>
          </cell>
          <cell r="X28">
            <v>657152</v>
          </cell>
          <cell r="AF28">
            <v>587552</v>
          </cell>
          <cell r="AG28">
            <v>65200</v>
          </cell>
          <cell r="AH28">
            <v>0</v>
          </cell>
          <cell r="AJ28">
            <v>652752</v>
          </cell>
          <cell r="AR28">
            <v>587552</v>
          </cell>
          <cell r="AS28">
            <v>65200</v>
          </cell>
          <cell r="AT28">
            <v>0</v>
          </cell>
          <cell r="AV28">
            <v>652752</v>
          </cell>
          <cell r="BD28">
            <v>587552</v>
          </cell>
          <cell r="BE28">
            <v>65200</v>
          </cell>
          <cell r="BF28">
            <v>0</v>
          </cell>
          <cell r="BH28">
            <v>652752</v>
          </cell>
        </row>
        <row r="29">
          <cell r="H29">
            <v>542640</v>
          </cell>
          <cell r="I29">
            <v>308400</v>
          </cell>
          <cell r="J29">
            <v>0</v>
          </cell>
          <cell r="L29">
            <v>420880</v>
          </cell>
          <cell r="T29">
            <v>542640</v>
          </cell>
          <cell r="U29">
            <v>308400</v>
          </cell>
          <cell r="V29">
            <v>0</v>
          </cell>
          <cell r="X29">
            <v>420880</v>
          </cell>
          <cell r="AF29">
            <v>542640</v>
          </cell>
          <cell r="AG29">
            <v>308400</v>
          </cell>
          <cell r="AH29">
            <v>0</v>
          </cell>
          <cell r="AJ29">
            <v>420880</v>
          </cell>
          <cell r="AR29">
            <v>542640</v>
          </cell>
          <cell r="AS29">
            <v>308400</v>
          </cell>
          <cell r="AT29">
            <v>0</v>
          </cell>
          <cell r="AV29">
            <v>851040</v>
          </cell>
          <cell r="BD29">
            <v>542640</v>
          </cell>
          <cell r="BE29">
            <v>308400</v>
          </cell>
          <cell r="BF29">
            <v>0</v>
          </cell>
          <cell r="BH29">
            <v>851040</v>
          </cell>
        </row>
        <row r="30">
          <cell r="H30">
            <v>225792</v>
          </cell>
          <cell r="I30">
            <v>428400</v>
          </cell>
          <cell r="J30">
            <v>0</v>
          </cell>
          <cell r="L30">
            <v>225792</v>
          </cell>
          <cell r="T30">
            <v>225792</v>
          </cell>
          <cell r="U30">
            <v>428400</v>
          </cell>
          <cell r="V30">
            <v>0</v>
          </cell>
          <cell r="X30">
            <v>225792</v>
          </cell>
          <cell r="AF30">
            <v>225792</v>
          </cell>
          <cell r="AG30">
            <v>428400</v>
          </cell>
          <cell r="AH30">
            <v>0</v>
          </cell>
          <cell r="AJ30">
            <v>225792</v>
          </cell>
          <cell r="AR30">
            <v>225792</v>
          </cell>
          <cell r="AS30">
            <v>428400</v>
          </cell>
          <cell r="AT30">
            <v>0</v>
          </cell>
          <cell r="AV30">
            <v>654192</v>
          </cell>
          <cell r="BD30">
            <v>225792</v>
          </cell>
          <cell r="BE30">
            <v>428400</v>
          </cell>
          <cell r="BF30">
            <v>0</v>
          </cell>
          <cell r="BH30">
            <v>654192</v>
          </cell>
        </row>
        <row r="31">
          <cell r="H31">
            <v>858144</v>
          </cell>
          <cell r="I31">
            <v>102000</v>
          </cell>
          <cell r="J31">
            <v>0</v>
          </cell>
          <cell r="L31">
            <v>960144</v>
          </cell>
          <cell r="T31">
            <v>858144</v>
          </cell>
          <cell r="U31">
            <v>102000</v>
          </cell>
          <cell r="V31">
            <v>0</v>
          </cell>
          <cell r="X31">
            <v>960144</v>
          </cell>
          <cell r="AF31">
            <v>0</v>
          </cell>
          <cell r="AG31">
            <v>0</v>
          </cell>
          <cell r="AH31">
            <v>0</v>
          </cell>
          <cell r="AJ31">
            <v>0</v>
          </cell>
          <cell r="AR31">
            <v>0</v>
          </cell>
          <cell r="AS31">
            <v>0</v>
          </cell>
          <cell r="AT31">
            <v>0</v>
          </cell>
          <cell r="AV31">
            <v>0</v>
          </cell>
          <cell r="BD31">
            <v>0</v>
          </cell>
          <cell r="BE31">
            <v>0</v>
          </cell>
          <cell r="BF31">
            <v>0</v>
          </cell>
          <cell r="BH31">
            <v>0</v>
          </cell>
        </row>
        <row r="32">
          <cell r="H32">
            <v>790272</v>
          </cell>
          <cell r="I32">
            <v>308400</v>
          </cell>
          <cell r="J32">
            <v>0</v>
          </cell>
          <cell r="L32">
            <v>112896</v>
          </cell>
          <cell r="T32">
            <v>790272</v>
          </cell>
          <cell r="U32">
            <v>308400</v>
          </cell>
          <cell r="V32">
            <v>0</v>
          </cell>
          <cell r="X32">
            <v>181296</v>
          </cell>
          <cell r="AF32">
            <v>790272</v>
          </cell>
          <cell r="AG32">
            <v>308400</v>
          </cell>
          <cell r="AH32">
            <v>0</v>
          </cell>
          <cell r="AJ32">
            <v>181296</v>
          </cell>
          <cell r="AR32">
            <v>790272</v>
          </cell>
          <cell r="AS32">
            <v>308400</v>
          </cell>
          <cell r="AT32">
            <v>0</v>
          </cell>
          <cell r="AV32">
            <v>1098672</v>
          </cell>
          <cell r="BD32">
            <v>790272</v>
          </cell>
          <cell r="BE32">
            <v>308400</v>
          </cell>
          <cell r="BF32">
            <v>0</v>
          </cell>
          <cell r="BH32">
            <v>1098672</v>
          </cell>
        </row>
        <row r="34">
          <cell r="H34">
            <v>225792</v>
          </cell>
          <cell r="I34">
            <v>722400</v>
          </cell>
          <cell r="J34">
            <v>0</v>
          </cell>
          <cell r="L34">
            <v>225792</v>
          </cell>
          <cell r="T34">
            <v>225792</v>
          </cell>
          <cell r="U34">
            <v>547200</v>
          </cell>
          <cell r="V34">
            <v>0</v>
          </cell>
          <cell r="X34">
            <v>225792</v>
          </cell>
          <cell r="AF34">
            <v>225792</v>
          </cell>
          <cell r="AG34">
            <v>547200</v>
          </cell>
          <cell r="AH34">
            <v>0</v>
          </cell>
          <cell r="AJ34">
            <v>225792</v>
          </cell>
          <cell r="AR34">
            <v>225792</v>
          </cell>
          <cell r="AS34">
            <v>547200</v>
          </cell>
          <cell r="AT34">
            <v>0</v>
          </cell>
          <cell r="AV34">
            <v>225792</v>
          </cell>
          <cell r="BD34">
            <v>225792</v>
          </cell>
          <cell r="BE34">
            <v>547200</v>
          </cell>
          <cell r="BF34">
            <v>0</v>
          </cell>
          <cell r="BH34">
            <v>225792</v>
          </cell>
        </row>
        <row r="35">
          <cell r="H35">
            <v>633080</v>
          </cell>
          <cell r="I35">
            <v>70800</v>
          </cell>
          <cell r="J35">
            <v>0</v>
          </cell>
          <cell r="L35">
            <v>703880</v>
          </cell>
          <cell r="T35">
            <v>633080</v>
          </cell>
          <cell r="U35">
            <v>70800</v>
          </cell>
          <cell r="V35">
            <v>0</v>
          </cell>
          <cell r="X35">
            <v>703880</v>
          </cell>
          <cell r="AF35">
            <v>633080</v>
          </cell>
          <cell r="AG35">
            <v>70800</v>
          </cell>
          <cell r="AH35">
            <v>0</v>
          </cell>
          <cell r="AJ35">
            <v>703880</v>
          </cell>
          <cell r="AR35">
            <v>633080</v>
          </cell>
          <cell r="AS35">
            <v>70800</v>
          </cell>
          <cell r="AT35">
            <v>0</v>
          </cell>
          <cell r="AV35">
            <v>703880</v>
          </cell>
          <cell r="BD35">
            <v>633080</v>
          </cell>
          <cell r="BE35">
            <v>70800</v>
          </cell>
          <cell r="BF35">
            <v>0</v>
          </cell>
          <cell r="BH35">
            <v>703880</v>
          </cell>
        </row>
        <row r="36">
          <cell r="H36">
            <v>361760</v>
          </cell>
          <cell r="I36">
            <v>570000</v>
          </cell>
          <cell r="J36">
            <v>0</v>
          </cell>
          <cell r="L36">
            <v>457760</v>
          </cell>
          <cell r="T36">
            <v>361760</v>
          </cell>
          <cell r="U36">
            <v>570000</v>
          </cell>
          <cell r="V36">
            <v>0</v>
          </cell>
          <cell r="X36">
            <v>457760</v>
          </cell>
          <cell r="AF36">
            <v>361760</v>
          </cell>
          <cell r="AG36">
            <v>570000</v>
          </cell>
          <cell r="AH36">
            <v>0</v>
          </cell>
          <cell r="AJ36">
            <v>457760</v>
          </cell>
          <cell r="AR36">
            <v>361760</v>
          </cell>
          <cell r="AS36">
            <v>570000</v>
          </cell>
          <cell r="AT36">
            <v>0</v>
          </cell>
          <cell r="AV36">
            <v>457760</v>
          </cell>
          <cell r="BD36">
            <v>361760</v>
          </cell>
          <cell r="BE36">
            <v>570000</v>
          </cell>
          <cell r="BF36">
            <v>0</v>
          </cell>
          <cell r="BH36">
            <v>457760</v>
          </cell>
        </row>
        <row r="37">
          <cell r="H37">
            <v>271320</v>
          </cell>
          <cell r="I37">
            <v>384000</v>
          </cell>
          <cell r="J37">
            <v>0</v>
          </cell>
          <cell r="L37">
            <v>655320</v>
          </cell>
          <cell r="T37">
            <v>271320</v>
          </cell>
          <cell r="U37">
            <v>384000</v>
          </cell>
          <cell r="V37">
            <v>0</v>
          </cell>
          <cell r="X37">
            <v>655320</v>
          </cell>
          <cell r="AF37">
            <v>271320</v>
          </cell>
          <cell r="AG37">
            <v>384000</v>
          </cell>
          <cell r="AH37">
            <v>0</v>
          </cell>
          <cell r="AJ37">
            <v>655320</v>
          </cell>
          <cell r="AR37">
            <v>271320</v>
          </cell>
          <cell r="AS37">
            <v>384000</v>
          </cell>
          <cell r="AT37">
            <v>0</v>
          </cell>
          <cell r="AV37">
            <v>655320</v>
          </cell>
          <cell r="BD37">
            <v>271320</v>
          </cell>
          <cell r="BE37">
            <v>384000</v>
          </cell>
          <cell r="BF37">
            <v>0</v>
          </cell>
          <cell r="BH37">
            <v>655320</v>
          </cell>
        </row>
        <row r="38">
          <cell r="H38">
            <v>1662864</v>
          </cell>
          <cell r="I38">
            <v>204000</v>
          </cell>
          <cell r="J38">
            <v>0</v>
          </cell>
          <cell r="L38">
            <v>0</v>
          </cell>
          <cell r="T38">
            <v>1662864</v>
          </cell>
          <cell r="U38">
            <v>204000</v>
          </cell>
          <cell r="V38">
            <v>0</v>
          </cell>
          <cell r="X38">
            <v>0</v>
          </cell>
          <cell r="AF38">
            <v>1662864</v>
          </cell>
          <cell r="AG38">
            <v>204000</v>
          </cell>
          <cell r="AH38">
            <v>0</v>
          </cell>
          <cell r="AJ38">
            <v>0</v>
          </cell>
          <cell r="AR38">
            <v>1662864</v>
          </cell>
          <cell r="AS38">
            <v>204000</v>
          </cell>
          <cell r="AT38">
            <v>0</v>
          </cell>
          <cell r="AV38">
            <v>0</v>
          </cell>
          <cell r="BD38">
            <v>1662864</v>
          </cell>
          <cell r="BE38">
            <v>204000</v>
          </cell>
          <cell r="BF38">
            <v>0</v>
          </cell>
          <cell r="BH38">
            <v>0</v>
          </cell>
        </row>
        <row r="41">
          <cell r="H41">
            <v>1582700</v>
          </cell>
          <cell r="I41">
            <v>11712000</v>
          </cell>
          <cell r="J41">
            <v>0</v>
          </cell>
          <cell r="L41">
            <v>5760000</v>
          </cell>
          <cell r="T41">
            <v>1582700</v>
          </cell>
          <cell r="U41">
            <v>11712000</v>
          </cell>
          <cell r="V41">
            <v>0</v>
          </cell>
          <cell r="X41">
            <v>5760000</v>
          </cell>
          <cell r="AF41">
            <v>1582700</v>
          </cell>
          <cell r="AG41">
            <v>11712000</v>
          </cell>
          <cell r="AH41">
            <v>0</v>
          </cell>
          <cell r="AJ41">
            <v>5760000</v>
          </cell>
          <cell r="AR41">
            <v>1582700</v>
          </cell>
          <cell r="AS41">
            <v>11712000</v>
          </cell>
          <cell r="AT41">
            <v>0</v>
          </cell>
          <cell r="AV41">
            <v>5760000</v>
          </cell>
          <cell r="BD41">
            <v>1582700</v>
          </cell>
          <cell r="BE41">
            <v>11712000</v>
          </cell>
          <cell r="BF41">
            <v>0</v>
          </cell>
          <cell r="BH41">
            <v>5760000</v>
          </cell>
        </row>
        <row r="42">
          <cell r="H42">
            <v>0</v>
          </cell>
          <cell r="I42">
            <v>3264000</v>
          </cell>
          <cell r="J42">
            <v>0</v>
          </cell>
          <cell r="L42">
            <v>3264000</v>
          </cell>
          <cell r="T42">
            <v>0</v>
          </cell>
          <cell r="U42">
            <v>3264000</v>
          </cell>
          <cell r="V42">
            <v>0</v>
          </cell>
          <cell r="X42">
            <v>3264000</v>
          </cell>
          <cell r="AF42">
            <v>0</v>
          </cell>
          <cell r="AG42">
            <v>3264000</v>
          </cell>
          <cell r="AH42">
            <v>0</v>
          </cell>
          <cell r="AJ42">
            <v>3264000</v>
          </cell>
          <cell r="AR42">
            <v>0</v>
          </cell>
          <cell r="AS42">
            <v>3264000</v>
          </cell>
          <cell r="AT42">
            <v>0</v>
          </cell>
          <cell r="AV42">
            <v>3264000</v>
          </cell>
          <cell r="BD42">
            <v>0</v>
          </cell>
          <cell r="BE42">
            <v>3264000</v>
          </cell>
          <cell r="BF42">
            <v>0</v>
          </cell>
          <cell r="BH42">
            <v>3264000</v>
          </cell>
        </row>
        <row r="43">
          <cell r="H43">
            <v>903168</v>
          </cell>
          <cell r="I43">
            <v>108000</v>
          </cell>
          <cell r="J43">
            <v>38295000</v>
          </cell>
          <cell r="T43">
            <v>903168</v>
          </cell>
          <cell r="U43">
            <v>108000</v>
          </cell>
          <cell r="V43">
            <v>38295000</v>
          </cell>
          <cell r="AF43">
            <v>903168</v>
          </cell>
          <cell r="AG43">
            <v>108000</v>
          </cell>
          <cell r="AH43">
            <v>38295000</v>
          </cell>
          <cell r="AR43">
            <v>903168</v>
          </cell>
          <cell r="AS43">
            <v>108000</v>
          </cell>
          <cell r="AT43">
            <v>38295000</v>
          </cell>
          <cell r="BD43">
            <v>903168</v>
          </cell>
          <cell r="BE43">
            <v>108000</v>
          </cell>
          <cell r="BF43">
            <v>38295000</v>
          </cell>
        </row>
        <row r="44">
          <cell r="H44">
            <v>225792</v>
          </cell>
          <cell r="I44">
            <v>24000</v>
          </cell>
          <cell r="J44">
            <v>0</v>
          </cell>
          <cell r="L44">
            <v>249792</v>
          </cell>
          <cell r="T44">
            <v>225792</v>
          </cell>
          <cell r="U44">
            <v>24000</v>
          </cell>
          <cell r="V44">
            <v>0</v>
          </cell>
          <cell r="X44">
            <v>249792</v>
          </cell>
          <cell r="AF44">
            <v>225792</v>
          </cell>
          <cell r="AG44">
            <v>24000</v>
          </cell>
          <cell r="AH44">
            <v>0</v>
          </cell>
          <cell r="AJ44">
            <v>249792</v>
          </cell>
          <cell r="AR44">
            <v>225792</v>
          </cell>
          <cell r="AS44">
            <v>24000</v>
          </cell>
          <cell r="AT44">
            <v>0</v>
          </cell>
          <cell r="AV44">
            <v>249792</v>
          </cell>
          <cell r="BD44">
            <v>225792</v>
          </cell>
          <cell r="BE44">
            <v>24000</v>
          </cell>
          <cell r="BF44">
            <v>0</v>
          </cell>
          <cell r="BH44">
            <v>249792</v>
          </cell>
        </row>
        <row r="45">
          <cell r="H45">
            <v>565096</v>
          </cell>
          <cell r="I45">
            <v>126000</v>
          </cell>
          <cell r="J45">
            <v>0</v>
          </cell>
          <cell r="L45">
            <v>142896</v>
          </cell>
          <cell r="T45">
            <v>565096</v>
          </cell>
          <cell r="U45">
            <v>126000</v>
          </cell>
          <cell r="V45">
            <v>0</v>
          </cell>
          <cell r="X45">
            <v>142896</v>
          </cell>
          <cell r="AF45">
            <v>565096</v>
          </cell>
          <cell r="AG45">
            <v>126000</v>
          </cell>
          <cell r="AH45">
            <v>0</v>
          </cell>
          <cell r="AJ45">
            <v>142896</v>
          </cell>
          <cell r="AR45">
            <v>565096</v>
          </cell>
          <cell r="AS45">
            <v>126000</v>
          </cell>
          <cell r="AT45">
            <v>0</v>
          </cell>
          <cell r="AV45">
            <v>142896</v>
          </cell>
          <cell r="BD45">
            <v>565096</v>
          </cell>
          <cell r="BE45">
            <v>126000</v>
          </cell>
          <cell r="BF45">
            <v>0</v>
          </cell>
          <cell r="BH45">
            <v>142896</v>
          </cell>
        </row>
        <row r="46">
          <cell r="H46">
            <v>451584</v>
          </cell>
          <cell r="I46">
            <v>1494000</v>
          </cell>
          <cell r="J46">
            <v>0</v>
          </cell>
          <cell r="L46">
            <v>1945584</v>
          </cell>
          <cell r="T46">
            <v>451584</v>
          </cell>
          <cell r="U46">
            <v>1494000</v>
          </cell>
          <cell r="V46">
            <v>0</v>
          </cell>
          <cell r="X46">
            <v>1945584</v>
          </cell>
          <cell r="AF46">
            <v>451584</v>
          </cell>
          <cell r="AG46">
            <v>1494000</v>
          </cell>
          <cell r="AH46">
            <v>0</v>
          </cell>
          <cell r="AJ46">
            <v>1945584</v>
          </cell>
          <cell r="AR46">
            <v>451584</v>
          </cell>
          <cell r="AS46">
            <v>1494000</v>
          </cell>
          <cell r="AT46">
            <v>0</v>
          </cell>
          <cell r="AV46">
            <v>1945584</v>
          </cell>
          <cell r="BD46">
            <v>451584</v>
          </cell>
          <cell r="BE46">
            <v>1494000</v>
          </cell>
          <cell r="BF46">
            <v>0</v>
          </cell>
          <cell r="BH46">
            <v>1945584</v>
          </cell>
        </row>
        <row r="47">
          <cell r="H47">
            <v>0</v>
          </cell>
          <cell r="I47">
            <v>0</v>
          </cell>
          <cell r="J47">
            <v>51060000</v>
          </cell>
          <cell r="L47">
            <v>51060000</v>
          </cell>
          <cell r="T47">
            <v>0</v>
          </cell>
          <cell r="U47">
            <v>0</v>
          </cell>
          <cell r="V47">
            <v>51060000</v>
          </cell>
          <cell r="X47">
            <v>51060000</v>
          </cell>
          <cell r="AF47">
            <v>0</v>
          </cell>
          <cell r="AG47">
            <v>0</v>
          </cell>
          <cell r="AH47">
            <v>51060000</v>
          </cell>
          <cell r="AJ47">
            <v>51060000</v>
          </cell>
          <cell r="AR47">
            <v>0</v>
          </cell>
          <cell r="AS47">
            <v>0</v>
          </cell>
          <cell r="AT47">
            <v>51060000</v>
          </cell>
          <cell r="BD47">
            <v>0</v>
          </cell>
          <cell r="BE47">
            <v>0</v>
          </cell>
          <cell r="BF47">
            <v>51060000</v>
          </cell>
        </row>
        <row r="48">
          <cell r="H48">
            <v>451584</v>
          </cell>
          <cell r="I48">
            <v>54000</v>
          </cell>
          <cell r="J48">
            <v>0</v>
          </cell>
          <cell r="L48">
            <v>505584</v>
          </cell>
          <cell r="T48">
            <v>451584</v>
          </cell>
          <cell r="U48">
            <v>54000</v>
          </cell>
          <cell r="V48">
            <v>0</v>
          </cell>
          <cell r="X48">
            <v>505584</v>
          </cell>
          <cell r="AF48">
            <v>451584</v>
          </cell>
          <cell r="AG48">
            <v>54000</v>
          </cell>
          <cell r="AH48">
            <v>0</v>
          </cell>
          <cell r="AJ48">
            <v>505584</v>
          </cell>
          <cell r="AR48">
            <v>451584</v>
          </cell>
          <cell r="AS48">
            <v>54000</v>
          </cell>
          <cell r="AT48">
            <v>0</v>
          </cell>
          <cell r="AV48">
            <v>505584</v>
          </cell>
          <cell r="BD48">
            <v>451584</v>
          </cell>
          <cell r="BE48">
            <v>54000</v>
          </cell>
          <cell r="BF48">
            <v>0</v>
          </cell>
          <cell r="BH48">
            <v>505584</v>
          </cell>
        </row>
        <row r="49">
          <cell r="H49">
            <v>0</v>
          </cell>
          <cell r="I49">
            <v>0</v>
          </cell>
          <cell r="J49">
            <v>23000000</v>
          </cell>
          <cell r="L49">
            <v>23000000</v>
          </cell>
          <cell r="T49">
            <v>0</v>
          </cell>
          <cell r="U49">
            <v>0</v>
          </cell>
          <cell r="V49">
            <v>23000000</v>
          </cell>
          <cell r="X49">
            <v>23000000</v>
          </cell>
          <cell r="AF49">
            <v>0</v>
          </cell>
          <cell r="AG49">
            <v>0</v>
          </cell>
          <cell r="AH49">
            <v>23000000</v>
          </cell>
          <cell r="AJ49">
            <v>23000000</v>
          </cell>
          <cell r="AR49">
            <v>0</v>
          </cell>
          <cell r="AS49">
            <v>0</v>
          </cell>
          <cell r="AT49">
            <v>23000000</v>
          </cell>
          <cell r="BD49">
            <v>0</v>
          </cell>
          <cell r="BE49">
            <v>0</v>
          </cell>
          <cell r="BF49">
            <v>23000000</v>
          </cell>
        </row>
        <row r="50">
          <cell r="H50">
            <v>0</v>
          </cell>
          <cell r="I50">
            <v>0</v>
          </cell>
          <cell r="J50">
            <v>5750000</v>
          </cell>
          <cell r="T50">
            <v>0</v>
          </cell>
          <cell r="U50">
            <v>0</v>
          </cell>
          <cell r="V50">
            <v>5750000</v>
          </cell>
          <cell r="AF50">
            <v>0</v>
          </cell>
          <cell r="AG50">
            <v>0</v>
          </cell>
          <cell r="AH50">
            <v>5750000</v>
          </cell>
          <cell r="AR50">
            <v>0</v>
          </cell>
          <cell r="AS50">
            <v>0</v>
          </cell>
          <cell r="AT50">
            <v>5750000</v>
          </cell>
          <cell r="BD50">
            <v>0</v>
          </cell>
          <cell r="BE50">
            <v>0</v>
          </cell>
          <cell r="BF50">
            <v>5750000</v>
          </cell>
        </row>
        <row r="52">
          <cell r="H52">
            <v>2710400</v>
          </cell>
          <cell r="I52">
            <v>324000</v>
          </cell>
          <cell r="J52">
            <v>0</v>
          </cell>
          <cell r="L52">
            <v>3034400</v>
          </cell>
          <cell r="T52">
            <v>5420800</v>
          </cell>
          <cell r="U52">
            <v>660000</v>
          </cell>
          <cell r="V52">
            <v>0</v>
          </cell>
          <cell r="X52">
            <v>6080800</v>
          </cell>
          <cell r="AF52">
            <v>0</v>
          </cell>
          <cell r="AG52">
            <v>0</v>
          </cell>
          <cell r="AH52">
            <v>0</v>
          </cell>
          <cell r="AJ52">
            <v>0</v>
          </cell>
          <cell r="AR52">
            <v>0</v>
          </cell>
          <cell r="AS52">
            <v>0</v>
          </cell>
          <cell r="AT52">
            <v>0</v>
          </cell>
          <cell r="AV52">
            <v>0</v>
          </cell>
          <cell r="BD52">
            <v>0</v>
          </cell>
          <cell r="BE52">
            <v>0</v>
          </cell>
          <cell r="BF52">
            <v>0</v>
          </cell>
          <cell r="BH52">
            <v>0</v>
          </cell>
        </row>
        <row r="53">
          <cell r="H53">
            <v>1355200</v>
          </cell>
          <cell r="I53">
            <v>168000</v>
          </cell>
          <cell r="J53">
            <v>0</v>
          </cell>
          <cell r="L53">
            <v>1523200</v>
          </cell>
          <cell r="T53">
            <v>1355200</v>
          </cell>
          <cell r="U53">
            <v>168000</v>
          </cell>
          <cell r="V53">
            <v>0</v>
          </cell>
          <cell r="X53">
            <v>1523200</v>
          </cell>
          <cell r="AF53">
            <v>0</v>
          </cell>
          <cell r="AG53">
            <v>0</v>
          </cell>
          <cell r="AH53">
            <v>0</v>
          </cell>
          <cell r="AJ53">
            <v>0</v>
          </cell>
          <cell r="AR53">
            <v>0</v>
          </cell>
          <cell r="AS53">
            <v>0</v>
          </cell>
          <cell r="AT53">
            <v>0</v>
          </cell>
          <cell r="AV53">
            <v>0</v>
          </cell>
          <cell r="BD53">
            <v>0</v>
          </cell>
          <cell r="BE53">
            <v>0</v>
          </cell>
          <cell r="BF53">
            <v>0</v>
          </cell>
          <cell r="BH53">
            <v>0</v>
          </cell>
        </row>
        <row r="54">
          <cell r="H54">
            <v>1693440</v>
          </cell>
          <cell r="I54">
            <v>204000</v>
          </cell>
          <cell r="J54">
            <v>0</v>
          </cell>
          <cell r="L54">
            <v>1897440</v>
          </cell>
          <cell r="T54">
            <v>1693440</v>
          </cell>
          <cell r="U54">
            <v>204000</v>
          </cell>
          <cell r="V54">
            <v>0</v>
          </cell>
          <cell r="X54">
            <v>1897440</v>
          </cell>
          <cell r="AF54">
            <v>0</v>
          </cell>
          <cell r="AG54">
            <v>0</v>
          </cell>
          <cell r="AH54">
            <v>0</v>
          </cell>
          <cell r="AJ54">
            <v>0</v>
          </cell>
          <cell r="AR54">
            <v>0</v>
          </cell>
          <cell r="AS54">
            <v>0</v>
          </cell>
          <cell r="AT54">
            <v>0</v>
          </cell>
          <cell r="AV54">
            <v>0</v>
          </cell>
          <cell r="BD54">
            <v>0</v>
          </cell>
          <cell r="BE54">
            <v>0</v>
          </cell>
          <cell r="BF54">
            <v>0</v>
          </cell>
          <cell r="BH54">
            <v>0</v>
          </cell>
        </row>
        <row r="55">
          <cell r="H55">
            <v>1356600</v>
          </cell>
          <cell r="I55">
            <v>168000</v>
          </cell>
          <cell r="J55">
            <v>0</v>
          </cell>
          <cell r="L55">
            <v>1524600</v>
          </cell>
          <cell r="T55">
            <v>1356600</v>
          </cell>
          <cell r="U55">
            <v>168000</v>
          </cell>
          <cell r="V55">
            <v>0</v>
          </cell>
          <cell r="X55">
            <v>1524600</v>
          </cell>
          <cell r="AF55">
            <v>1356600</v>
          </cell>
          <cell r="AG55">
            <v>168000</v>
          </cell>
          <cell r="AH55">
            <v>0</v>
          </cell>
          <cell r="AJ55">
            <v>1524600</v>
          </cell>
          <cell r="AR55">
            <v>1356600</v>
          </cell>
          <cell r="AS55">
            <v>168000</v>
          </cell>
          <cell r="AT55">
            <v>0</v>
          </cell>
          <cell r="AV55">
            <v>1524600</v>
          </cell>
          <cell r="BD55">
            <v>1356600</v>
          </cell>
          <cell r="BE55">
            <v>168000</v>
          </cell>
          <cell r="BF55">
            <v>0</v>
          </cell>
          <cell r="BH55">
            <v>1524600</v>
          </cell>
        </row>
        <row r="56">
          <cell r="H56">
            <v>0</v>
          </cell>
          <cell r="I56">
            <v>1120800</v>
          </cell>
          <cell r="J56">
            <v>0</v>
          </cell>
          <cell r="L56">
            <v>0</v>
          </cell>
          <cell r="T56">
            <v>0</v>
          </cell>
          <cell r="U56">
            <v>1600800</v>
          </cell>
          <cell r="V56">
            <v>0</v>
          </cell>
          <cell r="X56">
            <v>0</v>
          </cell>
          <cell r="AF56">
            <v>0</v>
          </cell>
          <cell r="AG56">
            <v>0</v>
          </cell>
          <cell r="AH56">
            <v>0</v>
          </cell>
          <cell r="AJ56">
            <v>0</v>
          </cell>
          <cell r="AR56">
            <v>0</v>
          </cell>
          <cell r="AS56">
            <v>0</v>
          </cell>
          <cell r="AT56">
            <v>0</v>
          </cell>
          <cell r="AV56">
            <v>0</v>
          </cell>
          <cell r="BD56">
            <v>0</v>
          </cell>
          <cell r="BE56">
            <v>0</v>
          </cell>
          <cell r="BF56">
            <v>0</v>
          </cell>
          <cell r="BH56">
            <v>0</v>
          </cell>
        </row>
        <row r="57">
          <cell r="H57">
            <v>0</v>
          </cell>
          <cell r="I57">
            <v>0</v>
          </cell>
          <cell r="J57">
            <v>0</v>
          </cell>
          <cell r="L57">
            <v>0</v>
          </cell>
          <cell r="T57">
            <v>677376</v>
          </cell>
          <cell r="U57">
            <v>81600</v>
          </cell>
          <cell r="V57">
            <v>0</v>
          </cell>
          <cell r="X57">
            <v>758976</v>
          </cell>
          <cell r="AF57">
            <v>0</v>
          </cell>
          <cell r="AG57">
            <v>0</v>
          </cell>
          <cell r="AH57">
            <v>0</v>
          </cell>
          <cell r="AJ57">
            <v>0</v>
          </cell>
          <cell r="AR57">
            <v>0</v>
          </cell>
          <cell r="AS57">
            <v>0</v>
          </cell>
          <cell r="AT57">
            <v>0</v>
          </cell>
          <cell r="AV57">
            <v>0</v>
          </cell>
          <cell r="BD57">
            <v>0</v>
          </cell>
          <cell r="BE57">
            <v>0</v>
          </cell>
          <cell r="BF57">
            <v>0</v>
          </cell>
          <cell r="BH57">
            <v>0</v>
          </cell>
        </row>
        <row r="58">
          <cell r="H58">
            <v>0</v>
          </cell>
          <cell r="I58">
            <v>228000</v>
          </cell>
          <cell r="J58">
            <v>0</v>
          </cell>
          <cell r="L58">
            <v>0</v>
          </cell>
          <cell r="T58">
            <v>0</v>
          </cell>
          <cell r="U58">
            <v>375600</v>
          </cell>
          <cell r="V58">
            <v>0</v>
          </cell>
          <cell r="X58">
            <v>0</v>
          </cell>
          <cell r="AF58">
            <v>0</v>
          </cell>
          <cell r="AG58">
            <v>375600</v>
          </cell>
          <cell r="AH58">
            <v>0</v>
          </cell>
          <cell r="AJ58">
            <v>0</v>
          </cell>
          <cell r="AR58">
            <v>0</v>
          </cell>
          <cell r="AS58">
            <v>375600</v>
          </cell>
          <cell r="AT58">
            <v>0</v>
          </cell>
          <cell r="AV58">
            <v>0</v>
          </cell>
          <cell r="BD58">
            <v>0</v>
          </cell>
          <cell r="BE58">
            <v>375600</v>
          </cell>
          <cell r="BF58">
            <v>0</v>
          </cell>
          <cell r="BH58">
            <v>0</v>
          </cell>
        </row>
        <row r="59">
          <cell r="H59">
            <v>19354160</v>
          </cell>
          <cell r="I59">
            <v>2316000</v>
          </cell>
          <cell r="J59">
            <v>0</v>
          </cell>
          <cell r="L59">
            <v>0</v>
          </cell>
          <cell r="T59">
            <v>19354160</v>
          </cell>
          <cell r="U59">
            <v>0</v>
          </cell>
          <cell r="V59">
            <v>0</v>
          </cell>
          <cell r="X59">
            <v>0</v>
          </cell>
          <cell r="AF59">
            <v>19354160</v>
          </cell>
          <cell r="AG59">
            <v>0</v>
          </cell>
          <cell r="AH59">
            <v>0</v>
          </cell>
          <cell r="AJ59">
            <v>0</v>
          </cell>
          <cell r="AR59">
            <v>19354160</v>
          </cell>
          <cell r="AS59">
            <v>0</v>
          </cell>
          <cell r="AT59">
            <v>0</v>
          </cell>
          <cell r="AV59">
            <v>0</v>
          </cell>
          <cell r="BD59">
            <v>19354160</v>
          </cell>
          <cell r="BE59">
            <v>0</v>
          </cell>
          <cell r="BF59">
            <v>0</v>
          </cell>
          <cell r="BH59">
            <v>0</v>
          </cell>
        </row>
        <row r="60">
          <cell r="H60">
            <v>0</v>
          </cell>
          <cell r="I60">
            <v>0</v>
          </cell>
          <cell r="J60">
            <v>0</v>
          </cell>
          <cell r="L60">
            <v>0</v>
          </cell>
          <cell r="T60">
            <v>1084160</v>
          </cell>
          <cell r="U60">
            <v>132000</v>
          </cell>
          <cell r="V60">
            <v>0</v>
          </cell>
          <cell r="X60">
            <v>1216160</v>
          </cell>
          <cell r="AF60">
            <v>0</v>
          </cell>
          <cell r="AG60">
            <v>0</v>
          </cell>
          <cell r="AH60">
            <v>0</v>
          </cell>
          <cell r="AJ60">
            <v>0</v>
          </cell>
          <cell r="AR60">
            <v>0</v>
          </cell>
          <cell r="AS60">
            <v>0</v>
          </cell>
          <cell r="AT60">
            <v>0</v>
          </cell>
          <cell r="AV60">
            <v>0</v>
          </cell>
          <cell r="BD60">
            <v>0</v>
          </cell>
          <cell r="BE60">
            <v>0</v>
          </cell>
          <cell r="BF60">
            <v>0</v>
          </cell>
          <cell r="BH60">
            <v>0</v>
          </cell>
        </row>
        <row r="63">
          <cell r="H63">
            <v>14847000</v>
          </cell>
          <cell r="I63">
            <v>1680000</v>
          </cell>
          <cell r="J63">
            <v>0</v>
          </cell>
          <cell r="L63">
            <v>16527000</v>
          </cell>
          <cell r="T63">
            <v>14847000</v>
          </cell>
          <cell r="U63">
            <v>1680000</v>
          </cell>
          <cell r="V63">
            <v>0</v>
          </cell>
          <cell r="X63">
            <v>16527000</v>
          </cell>
          <cell r="AF63">
            <v>14847000</v>
          </cell>
          <cell r="AG63">
            <v>1680000</v>
          </cell>
          <cell r="AH63">
            <v>0</v>
          </cell>
          <cell r="AJ63">
            <v>16527000</v>
          </cell>
          <cell r="AR63">
            <v>14847000</v>
          </cell>
          <cell r="AS63">
            <v>1680000</v>
          </cell>
          <cell r="AT63">
            <v>0</v>
          </cell>
          <cell r="AV63">
            <v>16527000</v>
          </cell>
          <cell r="BD63">
            <v>14847000</v>
          </cell>
          <cell r="BE63">
            <v>1680000</v>
          </cell>
          <cell r="BF63">
            <v>0</v>
          </cell>
          <cell r="BH63">
            <v>16527000</v>
          </cell>
        </row>
        <row r="64">
          <cell r="H64">
            <v>180880</v>
          </cell>
          <cell r="I64">
            <v>489600</v>
          </cell>
          <cell r="J64">
            <v>0</v>
          </cell>
          <cell r="L64">
            <v>202480</v>
          </cell>
          <cell r="T64">
            <v>180880</v>
          </cell>
          <cell r="U64">
            <v>609600</v>
          </cell>
          <cell r="V64">
            <v>0</v>
          </cell>
          <cell r="X64">
            <v>202480</v>
          </cell>
          <cell r="AF64">
            <v>0</v>
          </cell>
          <cell r="AG64">
            <v>0</v>
          </cell>
          <cell r="AH64">
            <v>0</v>
          </cell>
          <cell r="AJ64">
            <v>0</v>
          </cell>
          <cell r="AR64">
            <v>0</v>
          </cell>
          <cell r="AS64">
            <v>0</v>
          </cell>
          <cell r="AT64">
            <v>0</v>
          </cell>
          <cell r="AV64">
            <v>0</v>
          </cell>
          <cell r="BD64">
            <v>0</v>
          </cell>
          <cell r="BE64">
            <v>0</v>
          </cell>
          <cell r="BF64">
            <v>0</v>
          </cell>
          <cell r="BH64">
            <v>0</v>
          </cell>
        </row>
        <row r="65">
          <cell r="H65">
            <v>0</v>
          </cell>
          <cell r="I65">
            <v>0</v>
          </cell>
          <cell r="J65">
            <v>0</v>
          </cell>
          <cell r="L65">
            <v>0</v>
          </cell>
          <cell r="T65">
            <v>1900416</v>
          </cell>
          <cell r="U65">
            <v>360000</v>
          </cell>
          <cell r="V65">
            <v>0</v>
          </cell>
          <cell r="X65">
            <v>2260416</v>
          </cell>
          <cell r="AF65">
            <v>1900416</v>
          </cell>
          <cell r="AG65">
            <v>360000</v>
          </cell>
          <cell r="AH65">
            <v>0</v>
          </cell>
          <cell r="AJ65">
            <v>2260416</v>
          </cell>
          <cell r="AR65">
            <v>1900416</v>
          </cell>
          <cell r="AS65">
            <v>360000</v>
          </cell>
          <cell r="AT65">
            <v>0</v>
          </cell>
          <cell r="AV65">
            <v>2260416</v>
          </cell>
          <cell r="BD65">
            <v>1900416</v>
          </cell>
          <cell r="BE65">
            <v>360000</v>
          </cell>
          <cell r="BF65">
            <v>0</v>
          </cell>
          <cell r="BH65">
            <v>2260416</v>
          </cell>
        </row>
        <row r="66">
          <cell r="H66">
            <v>0</v>
          </cell>
          <cell r="I66">
            <v>228000</v>
          </cell>
          <cell r="J66">
            <v>0</v>
          </cell>
          <cell r="L66">
            <v>0</v>
          </cell>
          <cell r="T66">
            <v>90440</v>
          </cell>
          <cell r="U66">
            <v>344400</v>
          </cell>
          <cell r="V66">
            <v>0</v>
          </cell>
          <cell r="X66">
            <v>102440</v>
          </cell>
          <cell r="AF66">
            <v>90440</v>
          </cell>
          <cell r="AG66">
            <v>344400</v>
          </cell>
          <cell r="AH66">
            <v>0</v>
          </cell>
          <cell r="AJ66">
            <v>102440</v>
          </cell>
          <cell r="AR66">
            <v>90440</v>
          </cell>
          <cell r="AS66">
            <v>344400</v>
          </cell>
          <cell r="AT66">
            <v>0</v>
          </cell>
          <cell r="AV66">
            <v>102440</v>
          </cell>
          <cell r="BD66">
            <v>90440</v>
          </cell>
          <cell r="BE66">
            <v>344400</v>
          </cell>
          <cell r="BF66">
            <v>0</v>
          </cell>
          <cell r="BH66">
            <v>102440</v>
          </cell>
        </row>
        <row r="67">
          <cell r="H67">
            <v>2170560</v>
          </cell>
          <cell r="I67">
            <v>360000</v>
          </cell>
          <cell r="J67">
            <v>0</v>
          </cell>
          <cell r="L67">
            <v>2530560</v>
          </cell>
          <cell r="T67">
            <v>2170560</v>
          </cell>
          <cell r="U67">
            <v>360000</v>
          </cell>
          <cell r="V67">
            <v>0</v>
          </cell>
          <cell r="X67">
            <v>2530560</v>
          </cell>
          <cell r="AF67">
            <v>2170560</v>
          </cell>
          <cell r="AG67">
            <v>360000</v>
          </cell>
          <cell r="AH67">
            <v>0</v>
          </cell>
          <cell r="AJ67">
            <v>2530560</v>
          </cell>
          <cell r="AR67">
            <v>2170560</v>
          </cell>
          <cell r="AS67">
            <v>360000</v>
          </cell>
          <cell r="AT67">
            <v>0</v>
          </cell>
          <cell r="AV67">
            <v>2530560</v>
          </cell>
          <cell r="BD67">
            <v>2170560</v>
          </cell>
          <cell r="BE67">
            <v>360000</v>
          </cell>
          <cell r="BF67">
            <v>0</v>
          </cell>
          <cell r="BH67">
            <v>2530560</v>
          </cell>
        </row>
        <row r="68">
          <cell r="H68">
            <v>554288</v>
          </cell>
          <cell r="I68">
            <v>66000</v>
          </cell>
          <cell r="J68">
            <v>0</v>
          </cell>
          <cell r="L68">
            <v>0</v>
          </cell>
          <cell r="T68">
            <v>554288</v>
          </cell>
          <cell r="U68">
            <v>66000</v>
          </cell>
          <cell r="V68">
            <v>0</v>
          </cell>
          <cell r="X68">
            <v>0</v>
          </cell>
          <cell r="AF68">
            <v>554288</v>
          </cell>
          <cell r="AG68">
            <v>66000</v>
          </cell>
          <cell r="AH68">
            <v>0</v>
          </cell>
          <cell r="AJ68">
            <v>0</v>
          </cell>
          <cell r="AR68">
            <v>554288</v>
          </cell>
          <cell r="AS68">
            <v>66000</v>
          </cell>
          <cell r="AT68">
            <v>0</v>
          </cell>
          <cell r="AV68">
            <v>0</v>
          </cell>
          <cell r="BD68">
            <v>554288</v>
          </cell>
          <cell r="BE68">
            <v>66000</v>
          </cell>
          <cell r="BF68">
            <v>0</v>
          </cell>
          <cell r="BH68">
            <v>0</v>
          </cell>
        </row>
        <row r="69">
          <cell r="H69">
            <v>0</v>
          </cell>
          <cell r="I69">
            <v>2760000</v>
          </cell>
          <cell r="J69">
            <v>0</v>
          </cell>
          <cell r="L69">
            <v>2760000</v>
          </cell>
          <cell r="T69">
            <v>0</v>
          </cell>
          <cell r="U69">
            <v>2760000</v>
          </cell>
          <cell r="V69">
            <v>0</v>
          </cell>
          <cell r="X69">
            <v>2760000</v>
          </cell>
          <cell r="AF69">
            <v>0</v>
          </cell>
          <cell r="AG69">
            <v>2760000</v>
          </cell>
          <cell r="AH69">
            <v>0</v>
          </cell>
          <cell r="AJ69">
            <v>2760000</v>
          </cell>
          <cell r="AR69">
            <v>0</v>
          </cell>
          <cell r="AS69">
            <v>2760000</v>
          </cell>
          <cell r="AT69">
            <v>0</v>
          </cell>
          <cell r="AV69">
            <v>2760000</v>
          </cell>
          <cell r="BD69">
            <v>0</v>
          </cell>
          <cell r="BE69">
            <v>2760000</v>
          </cell>
          <cell r="BF69">
            <v>0</v>
          </cell>
          <cell r="BH69">
            <v>2760000</v>
          </cell>
        </row>
        <row r="70">
          <cell r="H70">
            <v>0</v>
          </cell>
          <cell r="I70">
            <v>1200000</v>
          </cell>
          <cell r="J70">
            <v>0</v>
          </cell>
          <cell r="L70">
            <v>0</v>
          </cell>
          <cell r="T70">
            <v>0</v>
          </cell>
          <cell r="U70">
            <v>1200000</v>
          </cell>
          <cell r="V70">
            <v>0</v>
          </cell>
          <cell r="X70">
            <v>0</v>
          </cell>
          <cell r="AF70">
            <v>0</v>
          </cell>
          <cell r="AG70">
            <v>1200000</v>
          </cell>
          <cell r="AH70">
            <v>0</v>
          </cell>
          <cell r="AJ70">
            <v>0</v>
          </cell>
          <cell r="AR70">
            <v>0</v>
          </cell>
          <cell r="AS70">
            <v>1200000</v>
          </cell>
          <cell r="AT70">
            <v>0</v>
          </cell>
          <cell r="AV70">
            <v>0</v>
          </cell>
          <cell r="BD70">
            <v>0</v>
          </cell>
          <cell r="BE70">
            <v>1200000</v>
          </cell>
          <cell r="BF70">
            <v>0</v>
          </cell>
          <cell r="BH70">
            <v>0</v>
          </cell>
        </row>
        <row r="71">
          <cell r="H71">
            <v>0</v>
          </cell>
          <cell r="I71">
            <v>37800000</v>
          </cell>
          <cell r="J71">
            <v>0</v>
          </cell>
          <cell r="L71">
            <v>0</v>
          </cell>
          <cell r="T71">
            <v>0</v>
          </cell>
          <cell r="U71">
            <v>37800000</v>
          </cell>
          <cell r="V71">
            <v>0</v>
          </cell>
          <cell r="X71">
            <v>0</v>
          </cell>
          <cell r="AF71">
            <v>0</v>
          </cell>
          <cell r="AG71">
            <v>37800000</v>
          </cell>
          <cell r="AH71">
            <v>0</v>
          </cell>
          <cell r="AJ71">
            <v>0</v>
          </cell>
          <cell r="AR71">
            <v>0</v>
          </cell>
          <cell r="AS71">
            <v>0</v>
          </cell>
          <cell r="AT71">
            <v>0</v>
          </cell>
          <cell r="AV71">
            <v>0</v>
          </cell>
          <cell r="BD71">
            <v>0</v>
          </cell>
          <cell r="BE71">
            <v>0</v>
          </cell>
          <cell r="BF71">
            <v>0</v>
          </cell>
          <cell r="BH71">
            <v>0</v>
          </cell>
        </row>
        <row r="72">
          <cell r="H72">
            <v>395920</v>
          </cell>
          <cell r="I72">
            <v>1248000</v>
          </cell>
          <cell r="J72">
            <v>0</v>
          </cell>
          <cell r="L72">
            <v>443920</v>
          </cell>
          <cell r="T72">
            <v>395920</v>
          </cell>
          <cell r="U72">
            <v>1248000</v>
          </cell>
          <cell r="V72">
            <v>0</v>
          </cell>
          <cell r="X72">
            <v>443920</v>
          </cell>
          <cell r="AF72">
            <v>0</v>
          </cell>
          <cell r="AG72">
            <v>0</v>
          </cell>
          <cell r="AH72">
            <v>0</v>
          </cell>
          <cell r="AJ72">
            <v>0</v>
          </cell>
          <cell r="AR72">
            <v>0</v>
          </cell>
          <cell r="AS72">
            <v>0</v>
          </cell>
          <cell r="AT72">
            <v>0</v>
          </cell>
          <cell r="AV72">
            <v>0</v>
          </cell>
          <cell r="BD72">
            <v>0</v>
          </cell>
          <cell r="BE72">
            <v>0</v>
          </cell>
          <cell r="BF72">
            <v>0</v>
          </cell>
          <cell r="BH72">
            <v>0</v>
          </cell>
        </row>
        <row r="73">
          <cell r="H73">
            <v>0</v>
          </cell>
          <cell r="I73">
            <v>86400000</v>
          </cell>
          <cell r="J73">
            <v>0</v>
          </cell>
          <cell r="L73">
            <v>86400000</v>
          </cell>
          <cell r="T73">
            <v>0</v>
          </cell>
          <cell r="U73">
            <v>86400000</v>
          </cell>
          <cell r="V73">
            <v>0</v>
          </cell>
          <cell r="X73">
            <v>86400000</v>
          </cell>
          <cell r="AF73">
            <v>0</v>
          </cell>
          <cell r="AG73">
            <v>274200</v>
          </cell>
          <cell r="AH73">
            <v>0</v>
          </cell>
          <cell r="AJ73">
            <v>0</v>
          </cell>
          <cell r="AR73">
            <v>0</v>
          </cell>
          <cell r="AS73">
            <v>274200</v>
          </cell>
          <cell r="AT73">
            <v>0</v>
          </cell>
          <cell r="AV73">
            <v>0</v>
          </cell>
          <cell r="BD73">
            <v>0</v>
          </cell>
          <cell r="BE73">
            <v>274200</v>
          </cell>
          <cell r="BF73">
            <v>0</v>
          </cell>
          <cell r="BH73">
            <v>0</v>
          </cell>
        </row>
        <row r="75">
          <cell r="H75">
            <v>2710400</v>
          </cell>
          <cell r="I75">
            <v>360000</v>
          </cell>
          <cell r="J75">
            <v>0</v>
          </cell>
          <cell r="L75">
            <v>3070400</v>
          </cell>
          <cell r="T75">
            <v>2710400</v>
          </cell>
          <cell r="U75">
            <v>360000</v>
          </cell>
          <cell r="V75">
            <v>0</v>
          </cell>
          <cell r="X75">
            <v>3070400</v>
          </cell>
          <cell r="AF75">
            <v>2710400</v>
          </cell>
          <cell r="AG75">
            <v>360000</v>
          </cell>
          <cell r="AH75">
            <v>0</v>
          </cell>
          <cell r="AJ75">
            <v>3070400</v>
          </cell>
          <cell r="AR75">
            <v>2710400</v>
          </cell>
          <cell r="AS75">
            <v>360000</v>
          </cell>
          <cell r="AT75">
            <v>0</v>
          </cell>
          <cell r="AV75">
            <v>3070400</v>
          </cell>
          <cell r="BD75">
            <v>2710400</v>
          </cell>
          <cell r="BE75">
            <v>360000</v>
          </cell>
          <cell r="BF75">
            <v>0</v>
          </cell>
          <cell r="BH75">
            <v>3070400</v>
          </cell>
        </row>
        <row r="76">
          <cell r="H76">
            <v>0</v>
          </cell>
          <cell r="I76">
            <v>0</v>
          </cell>
          <cell r="J76">
            <v>0</v>
          </cell>
          <cell r="L76">
            <v>0</v>
          </cell>
          <cell r="T76">
            <v>542024</v>
          </cell>
          <cell r="U76">
            <v>300000</v>
          </cell>
          <cell r="V76">
            <v>0</v>
          </cell>
          <cell r="X76">
            <v>614024</v>
          </cell>
          <cell r="AF76">
            <v>0</v>
          </cell>
          <cell r="AG76">
            <v>274200</v>
          </cell>
          <cell r="AH76">
            <v>0</v>
          </cell>
          <cell r="AJ76">
            <v>0</v>
          </cell>
          <cell r="AR76">
            <v>0</v>
          </cell>
          <cell r="AS76">
            <v>274200</v>
          </cell>
          <cell r="AT76">
            <v>0</v>
          </cell>
          <cell r="AV76">
            <v>0</v>
          </cell>
          <cell r="BD76">
            <v>0</v>
          </cell>
          <cell r="BE76">
            <v>274200</v>
          </cell>
          <cell r="BF76">
            <v>0</v>
          </cell>
          <cell r="BH76">
            <v>0</v>
          </cell>
        </row>
        <row r="77">
          <cell r="H77">
            <v>0</v>
          </cell>
          <cell r="I77">
            <v>3240000</v>
          </cell>
          <cell r="J77">
            <v>0</v>
          </cell>
          <cell r="L77">
            <v>3240000</v>
          </cell>
          <cell r="T77">
            <v>0</v>
          </cell>
          <cell r="U77">
            <v>3468000</v>
          </cell>
          <cell r="V77">
            <v>0</v>
          </cell>
          <cell r="X77">
            <v>3240000</v>
          </cell>
          <cell r="AF77">
            <v>0</v>
          </cell>
          <cell r="AG77">
            <v>3240000</v>
          </cell>
          <cell r="AH77">
            <v>0</v>
          </cell>
          <cell r="AJ77">
            <v>3240000</v>
          </cell>
          <cell r="AR77">
            <v>0</v>
          </cell>
          <cell r="AS77">
            <v>3240000</v>
          </cell>
          <cell r="AT77">
            <v>0</v>
          </cell>
          <cell r="AV77">
            <v>3240000</v>
          </cell>
          <cell r="BD77">
            <v>0</v>
          </cell>
          <cell r="BE77">
            <v>3240000</v>
          </cell>
          <cell r="BF77">
            <v>0</v>
          </cell>
          <cell r="BH77">
            <v>3240000</v>
          </cell>
        </row>
        <row r="78">
          <cell r="H78">
            <v>0</v>
          </cell>
          <cell r="I78">
            <v>0</v>
          </cell>
          <cell r="J78">
            <v>0</v>
          </cell>
          <cell r="L78">
            <v>0</v>
          </cell>
          <cell r="T78">
            <v>4751040</v>
          </cell>
          <cell r="U78">
            <v>0</v>
          </cell>
          <cell r="V78">
            <v>0</v>
          </cell>
          <cell r="X78">
            <v>4751040</v>
          </cell>
          <cell r="AF78">
            <v>4751040</v>
          </cell>
          <cell r="AG78">
            <v>0</v>
          </cell>
          <cell r="AH78">
            <v>0</v>
          </cell>
          <cell r="AJ78">
            <v>4751040</v>
          </cell>
          <cell r="AR78">
            <v>4751040</v>
          </cell>
          <cell r="AS78">
            <v>0</v>
          </cell>
          <cell r="AT78">
            <v>0</v>
          </cell>
          <cell r="AV78">
            <v>4751040</v>
          </cell>
          <cell r="BD78">
            <v>4751040</v>
          </cell>
          <cell r="BE78">
            <v>0</v>
          </cell>
          <cell r="BF78">
            <v>0</v>
          </cell>
          <cell r="BH78">
            <v>4751040</v>
          </cell>
        </row>
        <row r="80">
          <cell r="H80">
            <v>542640</v>
          </cell>
          <cell r="I80">
            <v>60000</v>
          </cell>
          <cell r="J80">
            <v>0</v>
          </cell>
          <cell r="L80">
            <v>602640</v>
          </cell>
          <cell r="T80">
            <v>542640</v>
          </cell>
          <cell r="U80">
            <v>60000</v>
          </cell>
          <cell r="V80">
            <v>0</v>
          </cell>
          <cell r="X80">
            <v>602640</v>
          </cell>
          <cell r="AF80">
            <v>542640</v>
          </cell>
          <cell r="AG80">
            <v>60000</v>
          </cell>
          <cell r="AH80">
            <v>0</v>
          </cell>
          <cell r="AJ80">
            <v>602640</v>
          </cell>
          <cell r="AR80">
            <v>0</v>
          </cell>
          <cell r="AS80">
            <v>0</v>
          </cell>
          <cell r="AT80">
            <v>0</v>
          </cell>
          <cell r="AV80">
            <v>0</v>
          </cell>
          <cell r="BD80">
            <v>0</v>
          </cell>
          <cell r="BE80">
            <v>0</v>
          </cell>
          <cell r="BF80">
            <v>0</v>
          </cell>
          <cell r="BH80">
            <v>0</v>
          </cell>
        </row>
        <row r="81">
          <cell r="H81">
            <v>0</v>
          </cell>
          <cell r="I81">
            <v>1188000</v>
          </cell>
          <cell r="J81">
            <v>0</v>
          </cell>
          <cell r="L81">
            <v>1188000</v>
          </cell>
          <cell r="T81">
            <v>0</v>
          </cell>
          <cell r="U81">
            <v>1188000</v>
          </cell>
          <cell r="V81">
            <v>0</v>
          </cell>
          <cell r="X81">
            <v>1188000</v>
          </cell>
          <cell r="AF81">
            <v>0</v>
          </cell>
          <cell r="AG81">
            <v>1188000</v>
          </cell>
          <cell r="AH81">
            <v>0</v>
          </cell>
          <cell r="AJ81">
            <v>1188000</v>
          </cell>
          <cell r="AR81">
            <v>0</v>
          </cell>
          <cell r="AS81">
            <v>0</v>
          </cell>
          <cell r="AT81">
            <v>0</v>
          </cell>
          <cell r="AV81">
            <v>0</v>
          </cell>
          <cell r="BD81">
            <v>0</v>
          </cell>
          <cell r="BE81">
            <v>0</v>
          </cell>
          <cell r="BF81">
            <v>0</v>
          </cell>
          <cell r="BH81">
            <v>0</v>
          </cell>
        </row>
        <row r="82">
          <cell r="H82">
            <v>0</v>
          </cell>
          <cell r="I82">
            <v>114000</v>
          </cell>
          <cell r="J82">
            <v>0</v>
          </cell>
          <cell r="L82">
            <v>0</v>
          </cell>
          <cell r="T82">
            <v>0</v>
          </cell>
          <cell r="U82">
            <v>114000</v>
          </cell>
          <cell r="V82">
            <v>0</v>
          </cell>
          <cell r="X82">
            <v>0</v>
          </cell>
          <cell r="AF82">
            <v>0</v>
          </cell>
          <cell r="AG82">
            <v>114000</v>
          </cell>
          <cell r="AH82">
            <v>0</v>
          </cell>
          <cell r="AJ82">
            <v>0</v>
          </cell>
          <cell r="AR82">
            <v>0</v>
          </cell>
          <cell r="AS82">
            <v>0</v>
          </cell>
          <cell r="AT82">
            <v>0</v>
          </cell>
          <cell r="AV82">
            <v>0</v>
          </cell>
          <cell r="BD82">
            <v>0</v>
          </cell>
          <cell r="BE82">
            <v>0</v>
          </cell>
          <cell r="BF82">
            <v>0</v>
          </cell>
          <cell r="BH82">
            <v>0</v>
          </cell>
        </row>
        <row r="83">
          <cell r="H83">
            <v>0</v>
          </cell>
          <cell r="I83">
            <v>0</v>
          </cell>
          <cell r="J83">
            <v>0</v>
          </cell>
          <cell r="L83">
            <v>0</v>
          </cell>
          <cell r="T83">
            <v>0</v>
          </cell>
          <cell r="U83">
            <v>1200000</v>
          </cell>
          <cell r="V83">
            <v>0</v>
          </cell>
          <cell r="X83">
            <v>1200000</v>
          </cell>
          <cell r="AF83">
            <v>0</v>
          </cell>
          <cell r="AG83">
            <v>1200000</v>
          </cell>
          <cell r="AH83">
            <v>0</v>
          </cell>
          <cell r="AJ83">
            <v>1200000</v>
          </cell>
          <cell r="AR83">
            <v>0</v>
          </cell>
          <cell r="AS83">
            <v>1200000</v>
          </cell>
          <cell r="AT83">
            <v>0</v>
          </cell>
          <cell r="AV83">
            <v>1200000</v>
          </cell>
          <cell r="BD83">
            <v>0</v>
          </cell>
          <cell r="BE83">
            <v>1200000</v>
          </cell>
          <cell r="BF83">
            <v>0</v>
          </cell>
          <cell r="BH83">
            <v>1200000</v>
          </cell>
        </row>
        <row r="84">
          <cell r="H84">
            <v>0</v>
          </cell>
          <cell r="I84">
            <v>2970000</v>
          </cell>
          <cell r="J84">
            <v>0</v>
          </cell>
          <cell r="L84">
            <v>0</v>
          </cell>
          <cell r="T84">
            <v>0</v>
          </cell>
          <cell r="U84">
            <v>2970000</v>
          </cell>
          <cell r="V84">
            <v>0</v>
          </cell>
          <cell r="X84">
            <v>0</v>
          </cell>
          <cell r="AF84">
            <v>0</v>
          </cell>
          <cell r="AG84">
            <v>2970000</v>
          </cell>
          <cell r="AH84">
            <v>0</v>
          </cell>
          <cell r="AJ84">
            <v>0</v>
          </cell>
          <cell r="AR84">
            <v>0</v>
          </cell>
          <cell r="AS84">
            <v>2970000</v>
          </cell>
          <cell r="AT84">
            <v>0</v>
          </cell>
          <cell r="AV84">
            <v>0</v>
          </cell>
          <cell r="BD84">
            <v>0</v>
          </cell>
          <cell r="BE84">
            <v>2970000</v>
          </cell>
          <cell r="BF84">
            <v>0</v>
          </cell>
          <cell r="BH84">
            <v>0</v>
          </cell>
        </row>
        <row r="86">
          <cell r="H86">
            <v>180880</v>
          </cell>
          <cell r="I86">
            <v>24000</v>
          </cell>
          <cell r="J86">
            <v>0</v>
          </cell>
          <cell r="L86">
            <v>204880</v>
          </cell>
          <cell r="T86">
            <v>180880</v>
          </cell>
          <cell r="U86">
            <v>24000</v>
          </cell>
          <cell r="V86">
            <v>0</v>
          </cell>
          <cell r="X86">
            <v>204880</v>
          </cell>
          <cell r="AF86">
            <v>180880</v>
          </cell>
          <cell r="AG86">
            <v>24000</v>
          </cell>
          <cell r="AH86">
            <v>0</v>
          </cell>
          <cell r="AJ86">
            <v>204880</v>
          </cell>
          <cell r="AR86">
            <v>180880</v>
          </cell>
          <cell r="AS86">
            <v>24000</v>
          </cell>
          <cell r="AT86">
            <v>0</v>
          </cell>
          <cell r="AV86">
            <v>204880</v>
          </cell>
          <cell r="BD86">
            <v>180880</v>
          </cell>
          <cell r="BE86">
            <v>24000</v>
          </cell>
          <cell r="BF86">
            <v>0</v>
          </cell>
          <cell r="BH86">
            <v>204880</v>
          </cell>
        </row>
        <row r="87">
          <cell r="H87">
            <v>0</v>
          </cell>
          <cell r="I87">
            <v>216000</v>
          </cell>
          <cell r="J87">
            <v>0</v>
          </cell>
          <cell r="L87">
            <v>216000</v>
          </cell>
          <cell r="T87">
            <v>0</v>
          </cell>
          <cell r="U87">
            <v>216000</v>
          </cell>
          <cell r="V87">
            <v>0</v>
          </cell>
          <cell r="X87">
            <v>216000</v>
          </cell>
          <cell r="AF87">
            <v>0</v>
          </cell>
          <cell r="AG87">
            <v>216000</v>
          </cell>
          <cell r="AH87">
            <v>0</v>
          </cell>
          <cell r="AJ87">
            <v>216000</v>
          </cell>
          <cell r="AR87">
            <v>0</v>
          </cell>
          <cell r="AS87">
            <v>216000</v>
          </cell>
          <cell r="AT87">
            <v>0</v>
          </cell>
          <cell r="AV87">
            <v>216000</v>
          </cell>
          <cell r="BD87">
            <v>0</v>
          </cell>
          <cell r="BE87">
            <v>216000</v>
          </cell>
          <cell r="BF87">
            <v>0</v>
          </cell>
          <cell r="BH87">
            <v>216000</v>
          </cell>
        </row>
        <row r="88">
          <cell r="H88">
            <v>0</v>
          </cell>
          <cell r="I88">
            <v>432000</v>
          </cell>
          <cell r="J88">
            <v>0</v>
          </cell>
          <cell r="L88">
            <v>432000</v>
          </cell>
          <cell r="T88">
            <v>0</v>
          </cell>
          <cell r="U88">
            <v>432000</v>
          </cell>
          <cell r="V88">
            <v>0</v>
          </cell>
          <cell r="X88">
            <v>432000</v>
          </cell>
          <cell r="AF88">
            <v>0</v>
          </cell>
          <cell r="AG88">
            <v>432000</v>
          </cell>
          <cell r="AH88">
            <v>0</v>
          </cell>
          <cell r="AJ88">
            <v>432000</v>
          </cell>
          <cell r="AR88">
            <v>0</v>
          </cell>
          <cell r="AS88">
            <v>432000</v>
          </cell>
          <cell r="AT88">
            <v>0</v>
          </cell>
          <cell r="AV88">
            <v>432000</v>
          </cell>
          <cell r="BD88">
            <v>0</v>
          </cell>
          <cell r="BE88">
            <v>432000</v>
          </cell>
          <cell r="BF88">
            <v>0</v>
          </cell>
          <cell r="BH88">
            <v>432000</v>
          </cell>
        </row>
        <row r="91">
          <cell r="H91">
            <v>1187368</v>
          </cell>
          <cell r="I91">
            <v>138000</v>
          </cell>
          <cell r="J91">
            <v>0</v>
          </cell>
          <cell r="L91">
            <v>1325368</v>
          </cell>
          <cell r="T91">
            <v>1187368</v>
          </cell>
          <cell r="U91">
            <v>138000</v>
          </cell>
          <cell r="V91">
            <v>0</v>
          </cell>
          <cell r="X91">
            <v>1325368</v>
          </cell>
          <cell r="AF91">
            <v>1187368</v>
          </cell>
          <cell r="AG91">
            <v>138000</v>
          </cell>
          <cell r="AH91">
            <v>0</v>
          </cell>
          <cell r="AJ91">
            <v>1325368</v>
          </cell>
          <cell r="AR91">
            <v>1187368</v>
          </cell>
          <cell r="AS91">
            <v>138000</v>
          </cell>
          <cell r="AT91">
            <v>0</v>
          </cell>
          <cell r="AV91">
            <v>1325368</v>
          </cell>
          <cell r="BD91">
            <v>1187368</v>
          </cell>
          <cell r="BE91">
            <v>138000</v>
          </cell>
          <cell r="BF91">
            <v>0</v>
          </cell>
        </row>
        <row r="92">
          <cell r="H92">
            <v>791840</v>
          </cell>
          <cell r="I92">
            <v>96000</v>
          </cell>
          <cell r="J92">
            <v>0</v>
          </cell>
          <cell r="L92">
            <v>0</v>
          </cell>
          <cell r="T92">
            <v>0</v>
          </cell>
          <cell r="U92">
            <v>2592000</v>
          </cell>
          <cell r="V92">
            <v>0</v>
          </cell>
          <cell r="X92">
            <v>0</v>
          </cell>
          <cell r="AF92">
            <v>0</v>
          </cell>
          <cell r="AG92">
            <v>3024000</v>
          </cell>
          <cell r="AH92">
            <v>0</v>
          </cell>
          <cell r="AJ92">
            <v>0</v>
          </cell>
          <cell r="AR92">
            <v>0</v>
          </cell>
          <cell r="AS92">
            <v>3024000</v>
          </cell>
          <cell r="AT92">
            <v>0</v>
          </cell>
          <cell r="AV92">
            <v>0</v>
          </cell>
          <cell r="BD92">
            <v>0</v>
          </cell>
          <cell r="BE92">
            <v>3024000</v>
          </cell>
          <cell r="BF92">
            <v>0</v>
          </cell>
        </row>
        <row r="93">
          <cell r="H93">
            <v>1385720</v>
          </cell>
          <cell r="I93">
            <v>168000</v>
          </cell>
          <cell r="J93">
            <v>0</v>
          </cell>
          <cell r="L93">
            <v>1553720</v>
          </cell>
          <cell r="T93">
            <v>1385720</v>
          </cell>
          <cell r="U93">
            <v>168000</v>
          </cell>
          <cell r="V93">
            <v>0</v>
          </cell>
          <cell r="X93">
            <v>1553720</v>
          </cell>
          <cell r="AF93">
            <v>1385720</v>
          </cell>
          <cell r="AG93">
            <v>168000</v>
          </cell>
          <cell r="AH93">
            <v>0</v>
          </cell>
          <cell r="AJ93">
            <v>1553720</v>
          </cell>
          <cell r="AR93">
            <v>1385720</v>
          </cell>
          <cell r="AS93">
            <v>168000</v>
          </cell>
          <cell r="AT93">
            <v>0</v>
          </cell>
          <cell r="AV93">
            <v>1553720</v>
          </cell>
          <cell r="BD93">
            <v>1385720</v>
          </cell>
          <cell r="BE93">
            <v>168000</v>
          </cell>
          <cell r="BF93">
            <v>0</v>
          </cell>
        </row>
        <row r="94">
          <cell r="H94">
            <v>0</v>
          </cell>
          <cell r="I94">
            <v>3456000</v>
          </cell>
          <cell r="J94">
            <v>0</v>
          </cell>
          <cell r="L94">
            <v>3456000</v>
          </cell>
          <cell r="T94">
            <v>0</v>
          </cell>
          <cell r="U94">
            <v>3456000</v>
          </cell>
          <cell r="V94">
            <v>0</v>
          </cell>
          <cell r="X94">
            <v>3456000</v>
          </cell>
          <cell r="AF94">
            <v>0</v>
          </cell>
          <cell r="AG94">
            <v>3648000</v>
          </cell>
          <cell r="AH94">
            <v>0</v>
          </cell>
          <cell r="AJ94">
            <v>3648000</v>
          </cell>
          <cell r="AR94">
            <v>0</v>
          </cell>
          <cell r="AS94">
            <v>3648000</v>
          </cell>
          <cell r="AT94">
            <v>0</v>
          </cell>
          <cell r="AV94">
            <v>3648000</v>
          </cell>
          <cell r="BD94">
            <v>0</v>
          </cell>
          <cell r="BE94">
            <v>3648000</v>
          </cell>
          <cell r="BF94">
            <v>0</v>
          </cell>
        </row>
        <row r="95">
          <cell r="H95">
            <v>2771440</v>
          </cell>
          <cell r="I95">
            <v>0</v>
          </cell>
          <cell r="J95">
            <v>0</v>
          </cell>
          <cell r="L95">
            <v>2771440</v>
          </cell>
          <cell r="T95">
            <v>2771440</v>
          </cell>
          <cell r="U95">
            <v>0</v>
          </cell>
          <cell r="V95">
            <v>0</v>
          </cell>
          <cell r="X95">
            <v>2771440</v>
          </cell>
          <cell r="AF95">
            <v>2771440</v>
          </cell>
          <cell r="AG95">
            <v>0</v>
          </cell>
          <cell r="AH95">
            <v>0</v>
          </cell>
          <cell r="AJ95">
            <v>2771440</v>
          </cell>
          <cell r="AR95">
            <v>2771440</v>
          </cell>
          <cell r="AS95">
            <v>0</v>
          </cell>
          <cell r="AT95">
            <v>0</v>
          </cell>
          <cell r="AV95">
            <v>2771440</v>
          </cell>
          <cell r="BD95">
            <v>2771440</v>
          </cell>
          <cell r="BE95">
            <v>0</v>
          </cell>
          <cell r="BF95">
            <v>0</v>
          </cell>
        </row>
        <row r="96">
          <cell r="H96">
            <v>0</v>
          </cell>
          <cell r="I96">
            <v>1200000</v>
          </cell>
          <cell r="J96">
            <v>0</v>
          </cell>
          <cell r="L96">
            <v>0</v>
          </cell>
          <cell r="T96">
            <v>0</v>
          </cell>
          <cell r="U96">
            <v>1200000</v>
          </cell>
          <cell r="V96">
            <v>0</v>
          </cell>
          <cell r="X96">
            <v>0</v>
          </cell>
          <cell r="AF96">
            <v>0</v>
          </cell>
          <cell r="AG96">
            <v>1200000</v>
          </cell>
          <cell r="AH96">
            <v>0</v>
          </cell>
          <cell r="AJ96">
            <v>0</v>
          </cell>
          <cell r="AR96">
            <v>0</v>
          </cell>
          <cell r="AS96">
            <v>1200000</v>
          </cell>
          <cell r="AT96">
            <v>0</v>
          </cell>
          <cell r="AV96">
            <v>0</v>
          </cell>
          <cell r="BD96">
            <v>0</v>
          </cell>
          <cell r="BE96">
            <v>1200000</v>
          </cell>
          <cell r="BF96">
            <v>0</v>
          </cell>
        </row>
        <row r="97">
          <cell r="H97">
            <v>1084160</v>
          </cell>
          <cell r="I97">
            <v>120000</v>
          </cell>
          <cell r="J97">
            <v>0</v>
          </cell>
          <cell r="L97">
            <v>1204160</v>
          </cell>
          <cell r="T97">
            <v>1084160</v>
          </cell>
          <cell r="U97">
            <v>3360000</v>
          </cell>
          <cell r="V97">
            <v>0</v>
          </cell>
          <cell r="X97">
            <v>4444160</v>
          </cell>
          <cell r="AF97">
            <v>0</v>
          </cell>
          <cell r="AG97">
            <v>3564000</v>
          </cell>
          <cell r="AH97">
            <v>0</v>
          </cell>
          <cell r="AJ97">
            <v>3564000</v>
          </cell>
          <cell r="AR97">
            <v>0</v>
          </cell>
          <cell r="AS97">
            <v>3564000</v>
          </cell>
          <cell r="AT97">
            <v>0</v>
          </cell>
          <cell r="AV97">
            <v>3564000</v>
          </cell>
          <cell r="BD97">
            <v>0</v>
          </cell>
          <cell r="BE97">
            <v>3564000</v>
          </cell>
          <cell r="BF97">
            <v>0</v>
          </cell>
        </row>
        <row r="98">
          <cell r="H98">
            <v>677376</v>
          </cell>
          <cell r="I98">
            <v>8484000</v>
          </cell>
          <cell r="J98">
            <v>0</v>
          </cell>
          <cell r="L98">
            <v>9161376</v>
          </cell>
          <cell r="T98">
            <v>677376</v>
          </cell>
          <cell r="U98">
            <v>8484000</v>
          </cell>
          <cell r="V98">
            <v>0</v>
          </cell>
          <cell r="X98">
            <v>9161376</v>
          </cell>
          <cell r="AF98">
            <v>677376</v>
          </cell>
          <cell r="AG98">
            <v>9324000</v>
          </cell>
          <cell r="AH98">
            <v>0</v>
          </cell>
          <cell r="AJ98">
            <v>10001376</v>
          </cell>
          <cell r="AR98">
            <v>677376</v>
          </cell>
          <cell r="AS98">
            <v>9324000</v>
          </cell>
          <cell r="AT98">
            <v>0</v>
          </cell>
          <cell r="AV98">
            <v>10001376</v>
          </cell>
          <cell r="BD98">
            <v>677376</v>
          </cell>
          <cell r="BE98">
            <v>9324000</v>
          </cell>
          <cell r="BF98">
            <v>0</v>
          </cell>
        </row>
        <row r="99">
          <cell r="H99">
            <v>0</v>
          </cell>
          <cell r="I99">
            <v>16200000</v>
          </cell>
          <cell r="J99">
            <v>0</v>
          </cell>
          <cell r="L99">
            <v>16200000</v>
          </cell>
          <cell r="T99">
            <v>0</v>
          </cell>
          <cell r="U99">
            <v>16200000</v>
          </cell>
          <cell r="V99">
            <v>0</v>
          </cell>
          <cell r="X99">
            <v>16200000</v>
          </cell>
          <cell r="AF99">
            <v>0</v>
          </cell>
          <cell r="AG99">
            <v>17280000</v>
          </cell>
          <cell r="AH99">
            <v>0</v>
          </cell>
          <cell r="AJ99">
            <v>17280000</v>
          </cell>
          <cell r="AR99">
            <v>0</v>
          </cell>
          <cell r="AS99">
            <v>17280000</v>
          </cell>
          <cell r="AT99">
            <v>0</v>
          </cell>
          <cell r="AV99">
            <v>17280000</v>
          </cell>
          <cell r="BD99">
            <v>0</v>
          </cell>
          <cell r="BE99">
            <v>17280000</v>
          </cell>
          <cell r="BF99">
            <v>0</v>
          </cell>
        </row>
        <row r="100">
          <cell r="H100">
            <v>1241856</v>
          </cell>
          <cell r="I100">
            <v>144000</v>
          </cell>
          <cell r="J100">
            <v>0</v>
          </cell>
          <cell r="L100">
            <v>1385856</v>
          </cell>
          <cell r="T100">
            <v>1241856</v>
          </cell>
          <cell r="U100">
            <v>144000</v>
          </cell>
          <cell r="V100">
            <v>0</v>
          </cell>
          <cell r="X100">
            <v>1385856</v>
          </cell>
          <cell r="AF100">
            <v>1241856</v>
          </cell>
          <cell r="AG100">
            <v>144000</v>
          </cell>
          <cell r="AH100">
            <v>0</v>
          </cell>
          <cell r="AJ100">
            <v>1385856</v>
          </cell>
          <cell r="AR100">
            <v>1241856</v>
          </cell>
          <cell r="AS100">
            <v>144000</v>
          </cell>
          <cell r="AT100">
            <v>0</v>
          </cell>
          <cell r="AV100">
            <v>1385856</v>
          </cell>
          <cell r="BD100">
            <v>1241856</v>
          </cell>
          <cell r="BE100">
            <v>144000</v>
          </cell>
          <cell r="BF100">
            <v>0</v>
          </cell>
        </row>
        <row r="102">
          <cell r="H102">
            <v>904400</v>
          </cell>
          <cell r="I102">
            <v>103200</v>
          </cell>
          <cell r="J102">
            <v>0</v>
          </cell>
          <cell r="L102">
            <v>1007600</v>
          </cell>
          <cell r="T102">
            <v>28506240</v>
          </cell>
          <cell r="U102">
            <v>0</v>
          </cell>
          <cell r="V102">
            <v>0</v>
          </cell>
          <cell r="X102">
            <v>28506240</v>
          </cell>
          <cell r="AF102">
            <v>28506240</v>
          </cell>
          <cell r="AG102">
            <v>0</v>
          </cell>
          <cell r="AH102">
            <v>0</v>
          </cell>
          <cell r="AJ102">
            <v>28506240</v>
          </cell>
          <cell r="AR102">
            <v>28506240</v>
          </cell>
          <cell r="AS102">
            <v>0</v>
          </cell>
          <cell r="AT102">
            <v>0</v>
          </cell>
          <cell r="AV102">
            <v>28506240</v>
          </cell>
          <cell r="BD102">
            <v>28506240</v>
          </cell>
          <cell r="BE102">
            <v>0</v>
          </cell>
          <cell r="BF102">
            <v>0</v>
          </cell>
          <cell r="BH102">
            <v>28506240</v>
          </cell>
        </row>
        <row r="103">
          <cell r="H103">
            <v>0</v>
          </cell>
          <cell r="I103">
            <v>228000</v>
          </cell>
          <cell r="J103">
            <v>0</v>
          </cell>
          <cell r="L103">
            <v>0</v>
          </cell>
          <cell r="T103">
            <v>90440</v>
          </cell>
          <cell r="U103">
            <v>386400</v>
          </cell>
          <cell r="V103">
            <v>0</v>
          </cell>
          <cell r="X103">
            <v>90440</v>
          </cell>
          <cell r="AF103">
            <v>90440</v>
          </cell>
          <cell r="AG103">
            <v>772800</v>
          </cell>
          <cell r="AH103">
            <v>0</v>
          </cell>
          <cell r="AJ103">
            <v>90440</v>
          </cell>
          <cell r="AR103">
            <v>90440</v>
          </cell>
          <cell r="AS103">
            <v>772800</v>
          </cell>
          <cell r="AT103">
            <v>0</v>
          </cell>
          <cell r="AV103">
            <v>90440</v>
          </cell>
          <cell r="BD103">
            <v>90440</v>
          </cell>
          <cell r="BE103">
            <v>772800</v>
          </cell>
          <cell r="BF103">
            <v>0</v>
          </cell>
          <cell r="BH103">
            <v>90440</v>
          </cell>
        </row>
        <row r="104">
          <cell r="H104">
            <v>361760</v>
          </cell>
          <cell r="I104">
            <v>223200</v>
          </cell>
          <cell r="J104">
            <v>0</v>
          </cell>
          <cell r="L104">
            <v>584960</v>
          </cell>
          <cell r="T104">
            <v>361760</v>
          </cell>
          <cell r="U104">
            <v>223200</v>
          </cell>
          <cell r="V104">
            <v>0</v>
          </cell>
          <cell r="X104">
            <v>584960</v>
          </cell>
          <cell r="AF104">
            <v>361760</v>
          </cell>
          <cell r="AG104">
            <v>223200</v>
          </cell>
          <cell r="AH104">
            <v>0</v>
          </cell>
          <cell r="AJ104">
            <v>584960</v>
          </cell>
          <cell r="AR104">
            <v>361760</v>
          </cell>
          <cell r="AS104">
            <v>223200</v>
          </cell>
          <cell r="AT104">
            <v>0</v>
          </cell>
          <cell r="AV104">
            <v>584960</v>
          </cell>
          <cell r="BD104">
            <v>361760</v>
          </cell>
          <cell r="BE104">
            <v>223200</v>
          </cell>
          <cell r="BF104">
            <v>0</v>
          </cell>
          <cell r="BH104">
            <v>584960</v>
          </cell>
        </row>
        <row r="105">
          <cell r="H105">
            <v>361760</v>
          </cell>
          <cell r="I105">
            <v>43200</v>
          </cell>
          <cell r="J105">
            <v>0</v>
          </cell>
          <cell r="L105">
            <v>404960</v>
          </cell>
          <cell r="T105">
            <v>7601664</v>
          </cell>
          <cell r="U105">
            <v>0</v>
          </cell>
          <cell r="V105">
            <v>0</v>
          </cell>
          <cell r="X105">
            <v>7601664</v>
          </cell>
          <cell r="AF105">
            <v>7601664</v>
          </cell>
          <cell r="AG105">
            <v>0</v>
          </cell>
          <cell r="AH105">
            <v>0</v>
          </cell>
          <cell r="AJ105">
            <v>7601664</v>
          </cell>
          <cell r="AR105">
            <v>7601664</v>
          </cell>
          <cell r="AS105">
            <v>0</v>
          </cell>
          <cell r="AT105">
            <v>0</v>
          </cell>
          <cell r="AV105">
            <v>7601664</v>
          </cell>
          <cell r="BD105">
            <v>7601664</v>
          </cell>
          <cell r="BE105">
            <v>0</v>
          </cell>
          <cell r="BF105">
            <v>0</v>
          </cell>
          <cell r="BH105">
            <v>7601664</v>
          </cell>
        </row>
        <row r="106">
          <cell r="H106">
            <v>225792</v>
          </cell>
          <cell r="I106">
            <v>24000</v>
          </cell>
          <cell r="J106">
            <v>0</v>
          </cell>
          <cell r="L106">
            <v>249792</v>
          </cell>
          <cell r="T106">
            <v>904400</v>
          </cell>
          <cell r="U106">
            <v>108000</v>
          </cell>
          <cell r="V106">
            <v>0</v>
          </cell>
          <cell r="X106">
            <v>1012400</v>
          </cell>
          <cell r="AF106">
            <v>904400</v>
          </cell>
          <cell r="AG106">
            <v>108000</v>
          </cell>
          <cell r="AH106">
            <v>0</v>
          </cell>
          <cell r="AJ106">
            <v>1012400</v>
          </cell>
          <cell r="AR106">
            <v>904400</v>
          </cell>
          <cell r="AS106">
            <v>108000</v>
          </cell>
          <cell r="AT106">
            <v>0</v>
          </cell>
          <cell r="AV106">
            <v>1012400</v>
          </cell>
          <cell r="BD106">
            <v>904400</v>
          </cell>
          <cell r="BE106">
            <v>108000</v>
          </cell>
          <cell r="BF106">
            <v>0</v>
          </cell>
          <cell r="BH106">
            <v>1012400</v>
          </cell>
        </row>
        <row r="107">
          <cell r="H107">
            <v>180880</v>
          </cell>
          <cell r="I107">
            <v>0</v>
          </cell>
          <cell r="J107">
            <v>0</v>
          </cell>
          <cell r="L107">
            <v>180880</v>
          </cell>
          <cell r="T107">
            <v>180880</v>
          </cell>
          <cell r="U107">
            <v>0</v>
          </cell>
          <cell r="V107">
            <v>0</v>
          </cell>
          <cell r="X107">
            <v>180880</v>
          </cell>
          <cell r="AF107">
            <v>180880</v>
          </cell>
          <cell r="AG107">
            <v>0</v>
          </cell>
          <cell r="AH107">
            <v>0</v>
          </cell>
          <cell r="AJ107">
            <v>180880</v>
          </cell>
          <cell r="AR107">
            <v>180880</v>
          </cell>
          <cell r="AS107">
            <v>0</v>
          </cell>
          <cell r="AT107">
            <v>0</v>
          </cell>
          <cell r="AV107">
            <v>180880</v>
          </cell>
          <cell r="BD107">
            <v>180880</v>
          </cell>
          <cell r="BE107">
            <v>0</v>
          </cell>
          <cell r="BF107">
            <v>0</v>
          </cell>
          <cell r="BH107">
            <v>180880</v>
          </cell>
        </row>
        <row r="108">
          <cell r="H108">
            <v>427593.6</v>
          </cell>
          <cell r="I108">
            <v>408000</v>
          </cell>
          <cell r="J108">
            <v>0</v>
          </cell>
          <cell r="L108">
            <v>475594</v>
          </cell>
          <cell r="T108">
            <v>427593.6</v>
          </cell>
          <cell r="U108">
            <v>408000</v>
          </cell>
          <cell r="V108">
            <v>0</v>
          </cell>
          <cell r="X108">
            <v>475594</v>
          </cell>
          <cell r="AF108">
            <v>427593.6</v>
          </cell>
          <cell r="AG108">
            <v>408000</v>
          </cell>
          <cell r="AH108">
            <v>0</v>
          </cell>
          <cell r="AJ108">
            <v>475594</v>
          </cell>
          <cell r="AR108">
            <v>427593.6</v>
          </cell>
          <cell r="AS108">
            <v>408000</v>
          </cell>
          <cell r="AT108">
            <v>0</v>
          </cell>
          <cell r="AV108">
            <v>475594</v>
          </cell>
          <cell r="BD108">
            <v>427593.6</v>
          </cell>
          <cell r="BE108">
            <v>408000</v>
          </cell>
          <cell r="BF108">
            <v>0</v>
          </cell>
          <cell r="BH108">
            <v>475594</v>
          </cell>
        </row>
        <row r="109">
          <cell r="H109">
            <v>633080</v>
          </cell>
          <cell r="I109">
            <v>72000</v>
          </cell>
          <cell r="J109">
            <v>0</v>
          </cell>
          <cell r="L109">
            <v>0</v>
          </cell>
          <cell r="T109">
            <v>633080</v>
          </cell>
          <cell r="U109">
            <v>72000</v>
          </cell>
          <cell r="V109">
            <v>0</v>
          </cell>
          <cell r="X109">
            <v>0</v>
          </cell>
          <cell r="AF109">
            <v>633080</v>
          </cell>
          <cell r="AG109">
            <v>72000</v>
          </cell>
          <cell r="AH109">
            <v>0</v>
          </cell>
          <cell r="AJ109">
            <v>0</v>
          </cell>
          <cell r="AR109">
            <v>633080</v>
          </cell>
          <cell r="AS109">
            <v>72000</v>
          </cell>
          <cell r="AT109">
            <v>0</v>
          </cell>
          <cell r="AV109">
            <v>0</v>
          </cell>
          <cell r="BD109">
            <v>633080</v>
          </cell>
          <cell r="BE109">
            <v>72000</v>
          </cell>
          <cell r="BF109">
            <v>0</v>
          </cell>
          <cell r="BH109">
            <v>0</v>
          </cell>
        </row>
        <row r="110">
          <cell r="H110">
            <v>0</v>
          </cell>
          <cell r="I110">
            <v>0</v>
          </cell>
          <cell r="J110">
            <v>2070000</v>
          </cell>
          <cell r="L110">
            <v>0</v>
          </cell>
          <cell r="T110">
            <v>0</v>
          </cell>
          <cell r="U110">
            <v>0</v>
          </cell>
          <cell r="V110">
            <v>2070000</v>
          </cell>
          <cell r="X110">
            <v>0</v>
          </cell>
          <cell r="AF110">
            <v>0</v>
          </cell>
          <cell r="AG110">
            <v>0</v>
          </cell>
          <cell r="AH110">
            <v>2070000</v>
          </cell>
          <cell r="AJ110">
            <v>0</v>
          </cell>
          <cell r="AR110">
            <v>0</v>
          </cell>
          <cell r="AS110">
            <v>0</v>
          </cell>
          <cell r="AT110">
            <v>2070000</v>
          </cell>
          <cell r="AV110">
            <v>0</v>
          </cell>
          <cell r="BD110">
            <v>0</v>
          </cell>
          <cell r="BE110">
            <v>0</v>
          </cell>
          <cell r="BF110">
            <v>2070000</v>
          </cell>
          <cell r="BH110">
            <v>0</v>
          </cell>
        </row>
        <row r="112">
          <cell r="H112">
            <v>0</v>
          </cell>
          <cell r="I112">
            <v>2520000</v>
          </cell>
          <cell r="J112">
            <v>0</v>
          </cell>
          <cell r="L112">
            <v>2520000</v>
          </cell>
          <cell r="T112">
            <v>0</v>
          </cell>
          <cell r="U112">
            <v>2520000</v>
          </cell>
          <cell r="V112">
            <v>0</v>
          </cell>
          <cell r="X112">
            <v>2520000</v>
          </cell>
          <cell r="AF112">
            <v>0</v>
          </cell>
          <cell r="AG112">
            <v>2520000</v>
          </cell>
          <cell r="AH112">
            <v>0</v>
          </cell>
          <cell r="AJ112">
            <v>2520000</v>
          </cell>
          <cell r="AR112">
            <v>0</v>
          </cell>
          <cell r="AS112">
            <v>2520000</v>
          </cell>
          <cell r="AT112">
            <v>0</v>
          </cell>
          <cell r="AV112">
            <v>2520000</v>
          </cell>
          <cell r="BD112">
            <v>0</v>
          </cell>
          <cell r="BE112">
            <v>2520000</v>
          </cell>
          <cell r="BF112">
            <v>0</v>
          </cell>
          <cell r="BH112">
            <v>2520000</v>
          </cell>
        </row>
        <row r="113">
          <cell r="H113">
            <v>0</v>
          </cell>
          <cell r="I113">
            <v>264000</v>
          </cell>
          <cell r="J113">
            <v>0</v>
          </cell>
          <cell r="L113">
            <v>264000</v>
          </cell>
          <cell r="T113">
            <v>0</v>
          </cell>
          <cell r="U113">
            <v>264000</v>
          </cell>
          <cell r="V113">
            <v>0</v>
          </cell>
          <cell r="X113">
            <v>264000</v>
          </cell>
          <cell r="AF113">
            <v>0</v>
          </cell>
          <cell r="AG113">
            <v>264000</v>
          </cell>
          <cell r="AH113">
            <v>0</v>
          </cell>
          <cell r="AJ113">
            <v>264000</v>
          </cell>
          <cell r="AR113">
            <v>0</v>
          </cell>
          <cell r="AS113">
            <v>264000</v>
          </cell>
          <cell r="AT113">
            <v>0</v>
          </cell>
          <cell r="AV113">
            <v>264000</v>
          </cell>
          <cell r="BD113">
            <v>0</v>
          </cell>
          <cell r="BE113">
            <v>264000</v>
          </cell>
          <cell r="BF113">
            <v>0</v>
          </cell>
          <cell r="BH113">
            <v>264000</v>
          </cell>
        </row>
        <row r="114">
          <cell r="H114">
            <v>0</v>
          </cell>
          <cell r="I114">
            <v>0</v>
          </cell>
          <cell r="J114">
            <v>0</v>
          </cell>
          <cell r="L114">
            <v>0</v>
          </cell>
          <cell r="T114">
            <v>0</v>
          </cell>
          <cell r="U114">
            <v>2400000</v>
          </cell>
          <cell r="V114">
            <v>0</v>
          </cell>
          <cell r="X114">
            <v>0</v>
          </cell>
          <cell r="AF114">
            <v>0</v>
          </cell>
          <cell r="AG114">
            <v>2400000</v>
          </cell>
          <cell r="AH114">
            <v>0</v>
          </cell>
          <cell r="AJ114">
            <v>0</v>
          </cell>
          <cell r="AR114">
            <v>0</v>
          </cell>
          <cell r="AS114">
            <v>2400000</v>
          </cell>
          <cell r="AT114">
            <v>0</v>
          </cell>
          <cell r="AV114">
            <v>0</v>
          </cell>
          <cell r="BD114">
            <v>0</v>
          </cell>
          <cell r="BE114">
            <v>2400000</v>
          </cell>
          <cell r="BF114">
            <v>0</v>
          </cell>
          <cell r="BH114">
            <v>0</v>
          </cell>
        </row>
        <row r="115">
          <cell r="H115">
            <v>0</v>
          </cell>
          <cell r="I115">
            <v>1080000</v>
          </cell>
          <cell r="J115">
            <v>0</v>
          </cell>
          <cell r="L115">
            <v>1080000</v>
          </cell>
          <cell r="T115">
            <v>0</v>
          </cell>
          <cell r="U115">
            <v>1704000</v>
          </cell>
          <cell r="V115">
            <v>0</v>
          </cell>
          <cell r="X115">
            <v>1104000</v>
          </cell>
          <cell r="AF115">
            <v>0</v>
          </cell>
          <cell r="AG115">
            <v>1704000</v>
          </cell>
          <cell r="AH115">
            <v>0</v>
          </cell>
          <cell r="AJ115">
            <v>1104000</v>
          </cell>
          <cell r="AR115">
            <v>0</v>
          </cell>
          <cell r="AS115">
            <v>1704000</v>
          </cell>
          <cell r="AT115">
            <v>0</v>
          </cell>
          <cell r="AV115">
            <v>1104000</v>
          </cell>
          <cell r="BD115">
            <v>0</v>
          </cell>
          <cell r="BE115">
            <v>1704000</v>
          </cell>
          <cell r="BF115">
            <v>0</v>
          </cell>
          <cell r="BH115">
            <v>1104000</v>
          </cell>
        </row>
        <row r="116">
          <cell r="H116">
            <v>180880</v>
          </cell>
          <cell r="I116">
            <v>21600</v>
          </cell>
          <cell r="J116">
            <v>0</v>
          </cell>
          <cell r="L116">
            <v>202480</v>
          </cell>
          <cell r="T116">
            <v>0</v>
          </cell>
          <cell r="U116">
            <v>0</v>
          </cell>
          <cell r="V116">
            <v>0</v>
          </cell>
          <cell r="X116">
            <v>202480</v>
          </cell>
          <cell r="AF116">
            <v>180880</v>
          </cell>
          <cell r="AG116">
            <v>21600</v>
          </cell>
          <cell r="AH116">
            <v>0</v>
          </cell>
          <cell r="AJ116">
            <v>202480</v>
          </cell>
          <cell r="AR116">
            <v>0</v>
          </cell>
          <cell r="AS116">
            <v>0</v>
          </cell>
          <cell r="AT116">
            <v>0</v>
          </cell>
          <cell r="AV116">
            <v>202480</v>
          </cell>
          <cell r="BD116">
            <v>180880</v>
          </cell>
          <cell r="BE116">
            <v>21600</v>
          </cell>
          <cell r="BF116">
            <v>0</v>
          </cell>
          <cell r="BH116">
            <v>202480</v>
          </cell>
        </row>
        <row r="117">
          <cell r="H117">
            <v>3120768</v>
          </cell>
          <cell r="I117">
            <v>0</v>
          </cell>
          <cell r="J117">
            <v>0</v>
          </cell>
          <cell r="L117">
            <v>3120768</v>
          </cell>
          <cell r="T117">
            <v>3120768</v>
          </cell>
          <cell r="U117">
            <v>0</v>
          </cell>
          <cell r="V117">
            <v>0</v>
          </cell>
          <cell r="X117">
            <v>3120768</v>
          </cell>
          <cell r="AF117">
            <v>3120768</v>
          </cell>
          <cell r="AG117">
            <v>0</v>
          </cell>
          <cell r="AH117">
            <v>0</v>
          </cell>
          <cell r="AJ117">
            <v>3120768</v>
          </cell>
          <cell r="AR117">
            <v>3120768</v>
          </cell>
          <cell r="AS117">
            <v>0</v>
          </cell>
          <cell r="AT117">
            <v>0</v>
          </cell>
          <cell r="AV117">
            <v>3120768</v>
          </cell>
          <cell r="BD117">
            <v>3120768</v>
          </cell>
          <cell r="BE117">
            <v>0</v>
          </cell>
          <cell r="BF117">
            <v>0</v>
          </cell>
          <cell r="BH117">
            <v>3120768</v>
          </cell>
        </row>
        <row r="120">
          <cell r="H120">
            <v>361760</v>
          </cell>
          <cell r="I120">
            <v>72000</v>
          </cell>
          <cell r="J120">
            <v>0</v>
          </cell>
          <cell r="L120">
            <v>433760</v>
          </cell>
          <cell r="T120">
            <v>361760</v>
          </cell>
          <cell r="U120">
            <v>72000</v>
          </cell>
          <cell r="V120">
            <v>0</v>
          </cell>
          <cell r="X120">
            <v>433760</v>
          </cell>
          <cell r="AF120">
            <v>361760</v>
          </cell>
          <cell r="AG120">
            <v>72000</v>
          </cell>
          <cell r="AH120">
            <v>0</v>
          </cell>
          <cell r="AJ120">
            <v>433760</v>
          </cell>
          <cell r="AR120">
            <v>361760</v>
          </cell>
          <cell r="AS120">
            <v>72000</v>
          </cell>
          <cell r="AT120">
            <v>0</v>
          </cell>
          <cell r="AV120">
            <v>433760</v>
          </cell>
          <cell r="BD120">
            <v>361760</v>
          </cell>
          <cell r="BE120">
            <v>72000</v>
          </cell>
          <cell r="BF120">
            <v>0</v>
          </cell>
          <cell r="BH120">
            <v>433760</v>
          </cell>
        </row>
        <row r="121">
          <cell r="H121">
            <v>723520</v>
          </cell>
          <cell r="I121">
            <v>2700000</v>
          </cell>
          <cell r="J121">
            <v>0</v>
          </cell>
          <cell r="L121">
            <v>3423520</v>
          </cell>
          <cell r="T121">
            <v>723520</v>
          </cell>
          <cell r="U121">
            <v>2700000</v>
          </cell>
          <cell r="V121">
            <v>0</v>
          </cell>
          <cell r="X121">
            <v>3423520</v>
          </cell>
          <cell r="AF121">
            <v>723520</v>
          </cell>
          <cell r="AG121">
            <v>2700000</v>
          </cell>
          <cell r="AH121">
            <v>0</v>
          </cell>
          <cell r="AJ121">
            <v>3423520</v>
          </cell>
          <cell r="AR121">
            <v>723520</v>
          </cell>
          <cell r="AS121">
            <v>2700000</v>
          </cell>
          <cell r="AT121">
            <v>0</v>
          </cell>
          <cell r="AV121">
            <v>3423520</v>
          </cell>
          <cell r="BD121">
            <v>723520</v>
          </cell>
          <cell r="BE121">
            <v>2700000</v>
          </cell>
          <cell r="BF121">
            <v>0</v>
          </cell>
          <cell r="BH121">
            <v>3423520</v>
          </cell>
        </row>
        <row r="122">
          <cell r="H122">
            <v>723520</v>
          </cell>
          <cell r="I122">
            <v>18240000</v>
          </cell>
          <cell r="J122">
            <v>0</v>
          </cell>
          <cell r="L122">
            <v>18963520</v>
          </cell>
          <cell r="T122">
            <v>723520</v>
          </cell>
          <cell r="U122">
            <v>18240000</v>
          </cell>
          <cell r="V122">
            <v>0</v>
          </cell>
          <cell r="X122">
            <v>18963520</v>
          </cell>
          <cell r="AF122">
            <v>723520</v>
          </cell>
          <cell r="AG122">
            <v>18240000</v>
          </cell>
          <cell r="AH122">
            <v>0</v>
          </cell>
          <cell r="AJ122">
            <v>18963520</v>
          </cell>
          <cell r="AR122">
            <v>723520</v>
          </cell>
          <cell r="AS122">
            <v>18240000</v>
          </cell>
          <cell r="AT122">
            <v>0</v>
          </cell>
          <cell r="AV122">
            <v>18963520</v>
          </cell>
          <cell r="BD122">
            <v>723520</v>
          </cell>
          <cell r="BE122">
            <v>18240000</v>
          </cell>
          <cell r="BF122">
            <v>0</v>
          </cell>
          <cell r="BH122">
            <v>18963520</v>
          </cell>
        </row>
        <row r="123">
          <cell r="H123">
            <v>2894080</v>
          </cell>
          <cell r="I123">
            <v>2892000</v>
          </cell>
          <cell r="J123">
            <v>0</v>
          </cell>
          <cell r="L123">
            <v>5786080</v>
          </cell>
          <cell r="T123">
            <v>2894080</v>
          </cell>
          <cell r="U123">
            <v>2892000</v>
          </cell>
          <cell r="V123">
            <v>0</v>
          </cell>
          <cell r="X123">
            <v>5786080</v>
          </cell>
          <cell r="AF123">
            <v>2894080</v>
          </cell>
          <cell r="AG123">
            <v>2892000</v>
          </cell>
          <cell r="AH123">
            <v>0</v>
          </cell>
          <cell r="AJ123">
            <v>5786080</v>
          </cell>
          <cell r="AR123">
            <v>2894080</v>
          </cell>
          <cell r="AS123">
            <v>2892000</v>
          </cell>
          <cell r="AT123">
            <v>0</v>
          </cell>
          <cell r="AV123">
            <v>5786080</v>
          </cell>
          <cell r="BD123">
            <v>2894080</v>
          </cell>
          <cell r="BE123">
            <v>2892000</v>
          </cell>
          <cell r="BF123">
            <v>0</v>
          </cell>
          <cell r="BH123">
            <v>5786080</v>
          </cell>
        </row>
        <row r="124">
          <cell r="H124">
            <v>135660</v>
          </cell>
          <cell r="I124">
            <v>16800</v>
          </cell>
          <cell r="J124">
            <v>0</v>
          </cell>
          <cell r="L124">
            <v>152460</v>
          </cell>
          <cell r="T124">
            <v>135660</v>
          </cell>
          <cell r="U124">
            <v>16800</v>
          </cell>
          <cell r="V124">
            <v>0</v>
          </cell>
          <cell r="X124">
            <v>152460</v>
          </cell>
          <cell r="AF124">
            <v>135660</v>
          </cell>
          <cell r="AG124">
            <v>16800</v>
          </cell>
          <cell r="AH124">
            <v>0</v>
          </cell>
          <cell r="AJ124">
            <v>152460</v>
          </cell>
          <cell r="AR124">
            <v>135660</v>
          </cell>
          <cell r="AS124">
            <v>16800</v>
          </cell>
          <cell r="AT124">
            <v>0</v>
          </cell>
          <cell r="AV124">
            <v>152460</v>
          </cell>
          <cell r="BD124">
            <v>135660</v>
          </cell>
          <cell r="BE124">
            <v>16800</v>
          </cell>
          <cell r="BF124">
            <v>0</v>
          </cell>
          <cell r="BH124">
            <v>152460</v>
          </cell>
        </row>
        <row r="125">
          <cell r="H125">
            <v>0</v>
          </cell>
          <cell r="I125">
            <v>0</v>
          </cell>
          <cell r="J125">
            <v>0</v>
          </cell>
          <cell r="L125">
            <v>0</v>
          </cell>
          <cell r="T125">
            <v>271320</v>
          </cell>
          <cell r="U125">
            <v>32400</v>
          </cell>
          <cell r="V125">
            <v>0</v>
          </cell>
          <cell r="X125">
            <v>303720</v>
          </cell>
          <cell r="AF125">
            <v>271320</v>
          </cell>
          <cell r="AG125">
            <v>32400</v>
          </cell>
          <cell r="AH125">
            <v>0</v>
          </cell>
          <cell r="AJ125">
            <v>303720</v>
          </cell>
          <cell r="AR125">
            <v>271320</v>
          </cell>
          <cell r="AS125">
            <v>32400</v>
          </cell>
          <cell r="AT125">
            <v>0</v>
          </cell>
          <cell r="AV125">
            <v>303720</v>
          </cell>
          <cell r="BD125">
            <v>271320</v>
          </cell>
          <cell r="BE125">
            <v>32400</v>
          </cell>
          <cell r="BF125">
            <v>0</v>
          </cell>
          <cell r="BH125">
            <v>303720</v>
          </cell>
        </row>
        <row r="126">
          <cell r="H126">
            <v>677376</v>
          </cell>
          <cell r="I126">
            <v>78000</v>
          </cell>
          <cell r="J126">
            <v>0</v>
          </cell>
          <cell r="L126">
            <v>755376</v>
          </cell>
          <cell r="T126">
            <v>677376</v>
          </cell>
          <cell r="U126">
            <v>78000</v>
          </cell>
          <cell r="V126">
            <v>0</v>
          </cell>
          <cell r="X126">
            <v>755376</v>
          </cell>
          <cell r="AF126">
            <v>677376</v>
          </cell>
          <cell r="AG126">
            <v>78000</v>
          </cell>
          <cell r="AH126">
            <v>0</v>
          </cell>
          <cell r="AJ126">
            <v>755376</v>
          </cell>
          <cell r="AR126">
            <v>677376</v>
          </cell>
          <cell r="AS126">
            <v>78000</v>
          </cell>
          <cell r="AT126">
            <v>0</v>
          </cell>
          <cell r="AV126">
            <v>755376</v>
          </cell>
          <cell r="BD126">
            <v>677376</v>
          </cell>
          <cell r="BE126">
            <v>78000</v>
          </cell>
          <cell r="BF126">
            <v>0</v>
          </cell>
          <cell r="BH126">
            <v>755376</v>
          </cell>
        </row>
        <row r="127">
          <cell r="H127">
            <v>542640</v>
          </cell>
          <cell r="I127">
            <v>70800</v>
          </cell>
          <cell r="J127">
            <v>0</v>
          </cell>
          <cell r="L127">
            <v>613440</v>
          </cell>
          <cell r="T127">
            <v>542640</v>
          </cell>
          <cell r="U127">
            <v>70800</v>
          </cell>
          <cell r="V127">
            <v>0</v>
          </cell>
          <cell r="X127">
            <v>613440</v>
          </cell>
          <cell r="AF127">
            <v>2236080</v>
          </cell>
          <cell r="AG127">
            <v>274800</v>
          </cell>
          <cell r="AH127">
            <v>0</v>
          </cell>
          <cell r="AJ127">
            <v>2510880</v>
          </cell>
          <cell r="AR127">
            <v>542640</v>
          </cell>
          <cell r="AS127">
            <v>70800</v>
          </cell>
          <cell r="AT127">
            <v>0</v>
          </cell>
          <cell r="AV127">
            <v>613440</v>
          </cell>
          <cell r="BD127">
            <v>542640</v>
          </cell>
          <cell r="BE127">
            <v>70800</v>
          </cell>
          <cell r="BF127">
            <v>0</v>
          </cell>
          <cell r="BH127">
            <v>613440</v>
          </cell>
        </row>
        <row r="128">
          <cell r="H128">
            <v>180880</v>
          </cell>
          <cell r="I128">
            <v>501600</v>
          </cell>
          <cell r="J128">
            <v>0</v>
          </cell>
          <cell r="L128">
            <v>682480</v>
          </cell>
          <cell r="T128">
            <v>180880</v>
          </cell>
          <cell r="U128">
            <v>501600</v>
          </cell>
          <cell r="V128">
            <v>0</v>
          </cell>
          <cell r="X128">
            <v>682480</v>
          </cell>
          <cell r="AF128">
            <v>180880</v>
          </cell>
          <cell r="AG128">
            <v>501600</v>
          </cell>
          <cell r="AH128">
            <v>0</v>
          </cell>
          <cell r="AJ128">
            <v>682480</v>
          </cell>
          <cell r="AR128">
            <v>180880</v>
          </cell>
          <cell r="AS128">
            <v>501600</v>
          </cell>
          <cell r="AT128">
            <v>0</v>
          </cell>
          <cell r="AV128">
            <v>682480</v>
          </cell>
          <cell r="BD128">
            <v>180880</v>
          </cell>
          <cell r="BE128">
            <v>501600</v>
          </cell>
          <cell r="BF128">
            <v>0</v>
          </cell>
          <cell r="BH128">
            <v>682480</v>
          </cell>
        </row>
        <row r="129">
          <cell r="H129">
            <v>180880</v>
          </cell>
          <cell r="I129">
            <v>7221600</v>
          </cell>
          <cell r="J129">
            <v>0</v>
          </cell>
          <cell r="L129">
            <v>202480</v>
          </cell>
          <cell r="T129">
            <v>180880</v>
          </cell>
          <cell r="U129">
            <v>7221600</v>
          </cell>
          <cell r="V129">
            <v>0</v>
          </cell>
          <cell r="X129">
            <v>202480</v>
          </cell>
          <cell r="AF129">
            <v>180880</v>
          </cell>
          <cell r="AG129">
            <v>7221600</v>
          </cell>
          <cell r="AH129">
            <v>0</v>
          </cell>
          <cell r="AJ129">
            <v>202480</v>
          </cell>
          <cell r="AR129">
            <v>180880</v>
          </cell>
          <cell r="AS129">
            <v>7221600</v>
          </cell>
          <cell r="AT129">
            <v>0</v>
          </cell>
          <cell r="AV129">
            <v>202480</v>
          </cell>
          <cell r="BD129">
            <v>180880</v>
          </cell>
          <cell r="BE129">
            <v>7221600</v>
          </cell>
          <cell r="BF129">
            <v>0</v>
          </cell>
          <cell r="BH129">
            <v>202480</v>
          </cell>
        </row>
        <row r="131">
          <cell r="H131">
            <v>0</v>
          </cell>
          <cell r="I131">
            <v>342000</v>
          </cell>
          <cell r="J131">
            <v>0</v>
          </cell>
          <cell r="L131">
            <v>0</v>
          </cell>
          <cell r="T131">
            <v>0</v>
          </cell>
          <cell r="U131">
            <v>287400</v>
          </cell>
          <cell r="V131">
            <v>0</v>
          </cell>
          <cell r="X131">
            <v>0</v>
          </cell>
          <cell r="AF131">
            <v>0</v>
          </cell>
          <cell r="AG131">
            <v>287400</v>
          </cell>
          <cell r="AH131">
            <v>0</v>
          </cell>
          <cell r="AJ131">
            <v>0</v>
          </cell>
          <cell r="AR131">
            <v>0</v>
          </cell>
          <cell r="AS131">
            <v>287400</v>
          </cell>
          <cell r="AT131">
            <v>0</v>
          </cell>
          <cell r="AV131">
            <v>0</v>
          </cell>
          <cell r="BD131">
            <v>0</v>
          </cell>
          <cell r="BE131">
            <v>287400</v>
          </cell>
          <cell r="BF131">
            <v>0</v>
          </cell>
          <cell r="BH131">
            <v>0</v>
          </cell>
        </row>
        <row r="132">
          <cell r="H132">
            <v>0</v>
          </cell>
          <cell r="I132">
            <v>20184000</v>
          </cell>
          <cell r="J132">
            <v>0</v>
          </cell>
          <cell r="L132">
            <v>0</v>
          </cell>
          <cell r="T132">
            <v>0</v>
          </cell>
          <cell r="U132">
            <v>20184000</v>
          </cell>
          <cell r="V132">
            <v>0</v>
          </cell>
          <cell r="X132">
            <v>0</v>
          </cell>
          <cell r="AF132">
            <v>0</v>
          </cell>
          <cell r="AG132">
            <v>20184000</v>
          </cell>
          <cell r="AH132">
            <v>0</v>
          </cell>
          <cell r="AJ132">
            <v>0</v>
          </cell>
          <cell r="AR132">
            <v>0</v>
          </cell>
          <cell r="AS132">
            <v>20184000</v>
          </cell>
          <cell r="AT132">
            <v>0</v>
          </cell>
          <cell r="AV132">
            <v>0</v>
          </cell>
          <cell r="BD132">
            <v>0</v>
          </cell>
          <cell r="BE132">
            <v>20184000</v>
          </cell>
          <cell r="BF132">
            <v>0</v>
          </cell>
          <cell r="BH132">
            <v>0</v>
          </cell>
        </row>
        <row r="133">
          <cell r="H133">
            <v>1627920</v>
          </cell>
          <cell r="I133">
            <v>192000</v>
          </cell>
          <cell r="J133">
            <v>0</v>
          </cell>
          <cell r="L133">
            <v>1819920</v>
          </cell>
          <cell r="T133">
            <v>1627920</v>
          </cell>
          <cell r="U133">
            <v>192000</v>
          </cell>
          <cell r="V133">
            <v>0</v>
          </cell>
          <cell r="X133">
            <v>1819920</v>
          </cell>
          <cell r="AF133">
            <v>1627920</v>
          </cell>
          <cell r="AG133">
            <v>192000</v>
          </cell>
          <cell r="AH133">
            <v>0</v>
          </cell>
          <cell r="AJ133">
            <v>1819920</v>
          </cell>
          <cell r="AR133">
            <v>1627920</v>
          </cell>
          <cell r="AS133">
            <v>192000</v>
          </cell>
          <cell r="AT133">
            <v>0</v>
          </cell>
          <cell r="AV133">
            <v>1819920</v>
          </cell>
          <cell r="BD133">
            <v>1627920</v>
          </cell>
          <cell r="BE133">
            <v>192000</v>
          </cell>
          <cell r="BF133">
            <v>0</v>
          </cell>
          <cell r="BH133">
            <v>1819920</v>
          </cell>
        </row>
        <row r="134">
          <cell r="H134">
            <v>1266160</v>
          </cell>
          <cell r="I134">
            <v>120000</v>
          </cell>
          <cell r="J134">
            <v>0</v>
          </cell>
          <cell r="L134">
            <v>1386160</v>
          </cell>
          <cell r="T134">
            <v>1266160</v>
          </cell>
          <cell r="U134">
            <v>120000</v>
          </cell>
          <cell r="V134">
            <v>0</v>
          </cell>
          <cell r="X134">
            <v>1386160</v>
          </cell>
          <cell r="AF134">
            <v>1266160</v>
          </cell>
          <cell r="AG134">
            <v>120000</v>
          </cell>
          <cell r="AH134">
            <v>0</v>
          </cell>
          <cell r="AJ134">
            <v>1386160</v>
          </cell>
          <cell r="AR134">
            <v>1266160</v>
          </cell>
          <cell r="AS134">
            <v>120000</v>
          </cell>
          <cell r="AT134">
            <v>0</v>
          </cell>
          <cell r="AV134">
            <v>1386160</v>
          </cell>
          <cell r="BD134">
            <v>1266160</v>
          </cell>
          <cell r="BE134">
            <v>120000</v>
          </cell>
          <cell r="BF134">
            <v>0</v>
          </cell>
          <cell r="BH134">
            <v>1386160</v>
          </cell>
        </row>
        <row r="135">
          <cell r="H135">
            <v>633080</v>
          </cell>
          <cell r="I135">
            <v>72000</v>
          </cell>
          <cell r="J135">
            <v>4025000</v>
          </cell>
          <cell r="L135">
            <v>4730080</v>
          </cell>
          <cell r="T135">
            <v>633080</v>
          </cell>
          <cell r="U135">
            <v>72000</v>
          </cell>
          <cell r="V135">
            <v>4025000</v>
          </cell>
          <cell r="X135">
            <v>4730080</v>
          </cell>
          <cell r="AF135">
            <v>633080</v>
          </cell>
          <cell r="AG135">
            <v>72000</v>
          </cell>
          <cell r="AH135">
            <v>4025000</v>
          </cell>
          <cell r="AJ135">
            <v>4730080</v>
          </cell>
          <cell r="AR135">
            <v>633080</v>
          </cell>
          <cell r="AS135">
            <v>72000</v>
          </cell>
          <cell r="AT135">
            <v>4025000</v>
          </cell>
          <cell r="AV135">
            <v>4730080</v>
          </cell>
          <cell r="BD135">
            <v>633080</v>
          </cell>
          <cell r="BE135">
            <v>72000</v>
          </cell>
          <cell r="BF135">
            <v>4025000</v>
          </cell>
          <cell r="BH135">
            <v>4730080</v>
          </cell>
        </row>
        <row r="136">
          <cell r="H136">
            <v>904400</v>
          </cell>
          <cell r="I136">
            <v>108000</v>
          </cell>
          <cell r="J136">
            <v>0</v>
          </cell>
          <cell r="L136">
            <v>1012400</v>
          </cell>
          <cell r="T136">
            <v>904400</v>
          </cell>
          <cell r="U136">
            <v>30108000</v>
          </cell>
          <cell r="V136">
            <v>0</v>
          </cell>
          <cell r="X136">
            <v>31012400</v>
          </cell>
          <cell r="AF136">
            <v>904400</v>
          </cell>
          <cell r="AG136">
            <v>30108000</v>
          </cell>
          <cell r="AH136">
            <v>0</v>
          </cell>
          <cell r="AJ136">
            <v>31012400</v>
          </cell>
          <cell r="AR136">
            <v>904400</v>
          </cell>
          <cell r="AS136">
            <v>30108000</v>
          </cell>
          <cell r="AT136">
            <v>0</v>
          </cell>
          <cell r="AV136">
            <v>31012400</v>
          </cell>
          <cell r="BD136">
            <v>904400</v>
          </cell>
          <cell r="BE136">
            <v>30108000</v>
          </cell>
          <cell r="BF136">
            <v>0</v>
          </cell>
          <cell r="BH136">
            <v>31012400</v>
          </cell>
        </row>
        <row r="137">
          <cell r="H137">
            <v>0</v>
          </cell>
          <cell r="I137">
            <v>228000</v>
          </cell>
          <cell r="J137">
            <v>0</v>
          </cell>
          <cell r="L137">
            <v>0</v>
          </cell>
          <cell r="T137">
            <v>0</v>
          </cell>
          <cell r="U137">
            <v>696000</v>
          </cell>
          <cell r="V137">
            <v>0</v>
          </cell>
          <cell r="X137">
            <v>0</v>
          </cell>
          <cell r="AF137">
            <v>0</v>
          </cell>
          <cell r="AG137">
            <v>564000</v>
          </cell>
          <cell r="AH137">
            <v>0</v>
          </cell>
          <cell r="AJ137">
            <v>0</v>
          </cell>
          <cell r="AR137">
            <v>542640</v>
          </cell>
          <cell r="AS137">
            <v>66000</v>
          </cell>
          <cell r="AT137">
            <v>0</v>
          </cell>
          <cell r="AV137">
            <v>608640</v>
          </cell>
          <cell r="BD137">
            <v>678300</v>
          </cell>
          <cell r="BE137">
            <v>66000</v>
          </cell>
          <cell r="BF137">
            <v>0</v>
          </cell>
          <cell r="BH137">
            <v>744300</v>
          </cell>
        </row>
        <row r="139">
          <cell r="H139">
            <v>1626240</v>
          </cell>
          <cell r="I139">
            <v>192000</v>
          </cell>
          <cell r="J139">
            <v>0</v>
          </cell>
          <cell r="L139">
            <v>1818240</v>
          </cell>
          <cell r="T139">
            <v>6694912</v>
          </cell>
          <cell r="U139">
            <v>66000</v>
          </cell>
          <cell r="V139">
            <v>0</v>
          </cell>
          <cell r="X139">
            <v>6760912</v>
          </cell>
          <cell r="AF139">
            <v>11402496</v>
          </cell>
          <cell r="AG139">
            <v>0</v>
          </cell>
          <cell r="AH139">
            <v>0</v>
          </cell>
          <cell r="AJ139">
            <v>11402496</v>
          </cell>
          <cell r="AR139">
            <v>0</v>
          </cell>
          <cell r="AS139">
            <v>0</v>
          </cell>
          <cell r="AT139">
            <v>0</v>
          </cell>
          <cell r="AV139">
            <v>0</v>
          </cell>
          <cell r="BD139">
            <v>0</v>
          </cell>
          <cell r="BE139">
            <v>0</v>
          </cell>
          <cell r="BF139">
            <v>0</v>
          </cell>
          <cell r="BH139">
            <v>0</v>
          </cell>
        </row>
        <row r="140">
          <cell r="H140">
            <v>813960</v>
          </cell>
          <cell r="I140">
            <v>861600</v>
          </cell>
          <cell r="J140">
            <v>0</v>
          </cell>
          <cell r="L140">
            <v>1675560</v>
          </cell>
          <cell r="T140">
            <v>813960</v>
          </cell>
          <cell r="U140">
            <v>861600</v>
          </cell>
          <cell r="V140">
            <v>0</v>
          </cell>
          <cell r="X140">
            <v>1675560</v>
          </cell>
          <cell r="AF140">
            <v>813960</v>
          </cell>
          <cell r="AG140">
            <v>861600</v>
          </cell>
          <cell r="AH140">
            <v>0</v>
          </cell>
          <cell r="AJ140">
            <v>1675560</v>
          </cell>
          <cell r="AR140">
            <v>813960</v>
          </cell>
          <cell r="AS140">
            <v>861600</v>
          </cell>
          <cell r="AT140">
            <v>0</v>
          </cell>
          <cell r="AV140">
            <v>1675560</v>
          </cell>
          <cell r="BD140">
            <v>813960</v>
          </cell>
          <cell r="BE140">
            <v>861600</v>
          </cell>
          <cell r="BF140">
            <v>0</v>
          </cell>
          <cell r="BH140">
            <v>1675560</v>
          </cell>
        </row>
        <row r="141">
          <cell r="H141">
            <v>112896</v>
          </cell>
          <cell r="I141">
            <v>240000</v>
          </cell>
          <cell r="J141">
            <v>0</v>
          </cell>
          <cell r="L141">
            <v>124696</v>
          </cell>
          <cell r="T141">
            <v>112896</v>
          </cell>
          <cell r="U141">
            <v>360000</v>
          </cell>
          <cell r="V141">
            <v>0</v>
          </cell>
          <cell r="X141">
            <v>124696</v>
          </cell>
          <cell r="AF141">
            <v>112896</v>
          </cell>
          <cell r="AG141">
            <v>360000</v>
          </cell>
          <cell r="AH141">
            <v>0</v>
          </cell>
          <cell r="AJ141">
            <v>124696</v>
          </cell>
          <cell r="AR141">
            <v>112896</v>
          </cell>
          <cell r="AS141">
            <v>360000</v>
          </cell>
          <cell r="AT141">
            <v>0</v>
          </cell>
          <cell r="AV141">
            <v>124696</v>
          </cell>
          <cell r="BD141">
            <v>112896</v>
          </cell>
          <cell r="BE141">
            <v>360000</v>
          </cell>
          <cell r="BF141">
            <v>0</v>
          </cell>
          <cell r="BH141">
            <v>124696</v>
          </cell>
        </row>
        <row r="142">
          <cell r="H142">
            <v>90440</v>
          </cell>
          <cell r="I142">
            <v>130800</v>
          </cell>
          <cell r="J142">
            <v>0</v>
          </cell>
          <cell r="L142">
            <v>221240</v>
          </cell>
          <cell r="T142">
            <v>90440</v>
          </cell>
          <cell r="U142">
            <v>130800</v>
          </cell>
          <cell r="V142">
            <v>0</v>
          </cell>
          <cell r="X142">
            <v>221240</v>
          </cell>
          <cell r="AF142">
            <v>90440</v>
          </cell>
          <cell r="AG142">
            <v>130800</v>
          </cell>
          <cell r="AH142">
            <v>0</v>
          </cell>
          <cell r="AJ142">
            <v>221240</v>
          </cell>
          <cell r="AR142">
            <v>90440</v>
          </cell>
          <cell r="AS142">
            <v>190800</v>
          </cell>
          <cell r="AT142">
            <v>0</v>
          </cell>
          <cell r="AV142">
            <v>281240</v>
          </cell>
          <cell r="BD142">
            <v>90440</v>
          </cell>
          <cell r="BE142">
            <v>190800</v>
          </cell>
          <cell r="BF142">
            <v>0</v>
          </cell>
          <cell r="BH142">
            <v>281240</v>
          </cell>
        </row>
        <row r="145">
          <cell r="H145">
            <v>2170560</v>
          </cell>
          <cell r="I145">
            <v>264000</v>
          </cell>
          <cell r="L145">
            <v>2434560</v>
          </cell>
          <cell r="T145">
            <v>2170560</v>
          </cell>
          <cell r="U145">
            <v>264000</v>
          </cell>
          <cell r="V145">
            <v>0</v>
          </cell>
          <cell r="X145">
            <v>2434560</v>
          </cell>
          <cell r="AF145">
            <v>2170560</v>
          </cell>
          <cell r="AG145">
            <v>264000</v>
          </cell>
          <cell r="AH145">
            <v>0</v>
          </cell>
          <cell r="AJ145">
            <v>2434560</v>
          </cell>
          <cell r="AR145">
            <v>2170560</v>
          </cell>
          <cell r="AS145">
            <v>264000</v>
          </cell>
          <cell r="AT145">
            <v>0</v>
          </cell>
          <cell r="AV145">
            <v>2434560</v>
          </cell>
          <cell r="BD145">
            <v>2170560</v>
          </cell>
          <cell r="BE145">
            <v>264000</v>
          </cell>
          <cell r="BF145">
            <v>0</v>
          </cell>
          <cell r="BH145">
            <v>2434560</v>
          </cell>
        </row>
        <row r="146">
          <cell r="H146">
            <v>0</v>
          </cell>
          <cell r="I146">
            <v>273600</v>
          </cell>
          <cell r="J146">
            <v>0</v>
          </cell>
          <cell r="L146">
            <v>0</v>
          </cell>
          <cell r="T146">
            <v>0</v>
          </cell>
          <cell r="U146">
            <v>562800</v>
          </cell>
          <cell r="V146">
            <v>0</v>
          </cell>
          <cell r="X146">
            <v>0</v>
          </cell>
          <cell r="AF146">
            <v>0</v>
          </cell>
          <cell r="AG146">
            <v>562800</v>
          </cell>
          <cell r="AH146">
            <v>0</v>
          </cell>
          <cell r="AJ146">
            <v>0</v>
          </cell>
          <cell r="AR146">
            <v>0</v>
          </cell>
          <cell r="AS146">
            <v>562800</v>
          </cell>
          <cell r="AT146">
            <v>0</v>
          </cell>
          <cell r="AV146">
            <v>0</v>
          </cell>
          <cell r="BD146">
            <v>0</v>
          </cell>
          <cell r="BE146">
            <v>562800</v>
          </cell>
          <cell r="BF146">
            <v>0</v>
          </cell>
          <cell r="BH146">
            <v>0</v>
          </cell>
        </row>
        <row r="147">
          <cell r="H147">
            <v>0</v>
          </cell>
          <cell r="I147">
            <v>86400000</v>
          </cell>
          <cell r="J147">
            <v>0</v>
          </cell>
          <cell r="L147">
            <v>0</v>
          </cell>
          <cell r="T147">
            <v>0</v>
          </cell>
          <cell r="U147">
            <v>86400000</v>
          </cell>
          <cell r="V147">
            <v>0</v>
          </cell>
          <cell r="X147">
            <v>0</v>
          </cell>
          <cell r="AF147">
            <v>0</v>
          </cell>
          <cell r="AG147">
            <v>86400000</v>
          </cell>
          <cell r="AH147">
            <v>0</v>
          </cell>
          <cell r="AJ147">
            <v>0</v>
          </cell>
          <cell r="AR147">
            <v>0</v>
          </cell>
          <cell r="AS147">
            <v>86400000</v>
          </cell>
          <cell r="AT147">
            <v>0</v>
          </cell>
          <cell r="AV147">
            <v>0</v>
          </cell>
          <cell r="BD147">
            <v>0</v>
          </cell>
          <cell r="BE147">
            <v>86400000</v>
          </cell>
          <cell r="BF147">
            <v>0</v>
          </cell>
          <cell r="BH147">
            <v>0</v>
          </cell>
        </row>
        <row r="148">
          <cell r="H148">
            <v>0</v>
          </cell>
          <cell r="I148">
            <v>16800000</v>
          </cell>
          <cell r="J148">
            <v>0</v>
          </cell>
          <cell r="L148">
            <v>16800000</v>
          </cell>
          <cell r="T148">
            <v>0</v>
          </cell>
          <cell r="U148">
            <v>16800000</v>
          </cell>
          <cell r="V148">
            <v>0</v>
          </cell>
          <cell r="X148">
            <v>16800000</v>
          </cell>
          <cell r="AF148">
            <v>0</v>
          </cell>
          <cell r="AG148">
            <v>16800000</v>
          </cell>
          <cell r="AH148">
            <v>0</v>
          </cell>
          <cell r="AJ148">
            <v>16800000</v>
          </cell>
          <cell r="AR148">
            <v>0</v>
          </cell>
          <cell r="AS148">
            <v>16800000</v>
          </cell>
          <cell r="AT148">
            <v>0</v>
          </cell>
          <cell r="AV148">
            <v>16800000</v>
          </cell>
          <cell r="BD148">
            <v>0</v>
          </cell>
          <cell r="BE148">
            <v>16800000</v>
          </cell>
          <cell r="BF148">
            <v>0</v>
          </cell>
          <cell r="BH148">
            <v>16800000</v>
          </cell>
        </row>
        <row r="149">
          <cell r="H149">
            <v>2713200</v>
          </cell>
          <cell r="I149">
            <v>324000</v>
          </cell>
          <cell r="J149">
            <v>0</v>
          </cell>
          <cell r="L149">
            <v>0</v>
          </cell>
          <cell r="T149">
            <v>1808800</v>
          </cell>
          <cell r="U149">
            <v>2376000</v>
          </cell>
          <cell r="V149">
            <v>0</v>
          </cell>
          <cell r="X149">
            <v>0</v>
          </cell>
          <cell r="AF149">
            <v>1808800</v>
          </cell>
          <cell r="AG149">
            <v>2376000</v>
          </cell>
          <cell r="AH149">
            <v>0</v>
          </cell>
          <cell r="AJ149">
            <v>0</v>
          </cell>
          <cell r="AR149">
            <v>1808800</v>
          </cell>
          <cell r="AS149">
            <v>2376000</v>
          </cell>
          <cell r="AT149">
            <v>0</v>
          </cell>
          <cell r="AV149">
            <v>0</v>
          </cell>
          <cell r="BD149">
            <v>1808800</v>
          </cell>
          <cell r="BE149">
            <v>2376000</v>
          </cell>
          <cell r="BF149">
            <v>0</v>
          </cell>
          <cell r="BH149">
            <v>0</v>
          </cell>
        </row>
        <row r="150">
          <cell r="H150">
            <v>0</v>
          </cell>
          <cell r="I150">
            <v>0</v>
          </cell>
          <cell r="J150">
            <v>0</v>
          </cell>
          <cell r="L150">
            <v>0</v>
          </cell>
          <cell r="T150">
            <v>2032800</v>
          </cell>
          <cell r="U150">
            <v>240000</v>
          </cell>
          <cell r="V150">
            <v>0</v>
          </cell>
          <cell r="X150">
            <v>2272800</v>
          </cell>
          <cell r="AF150">
            <v>2032800</v>
          </cell>
          <cell r="AG150">
            <v>240000</v>
          </cell>
          <cell r="AH150">
            <v>0</v>
          </cell>
          <cell r="AJ150">
            <v>2272800</v>
          </cell>
          <cell r="AR150">
            <v>0</v>
          </cell>
          <cell r="AS150">
            <v>0</v>
          </cell>
          <cell r="AT150">
            <v>0</v>
          </cell>
          <cell r="AV150">
            <v>0</v>
          </cell>
          <cell r="BD150">
            <v>0</v>
          </cell>
          <cell r="BE150">
            <v>0</v>
          </cell>
          <cell r="BF150">
            <v>0</v>
          </cell>
          <cell r="BH150">
            <v>0</v>
          </cell>
        </row>
        <row r="151">
          <cell r="H151">
            <v>0</v>
          </cell>
          <cell r="I151">
            <v>0</v>
          </cell>
          <cell r="J151">
            <v>0</v>
          </cell>
          <cell r="L151">
            <v>0</v>
          </cell>
          <cell r="T151">
            <v>2032800</v>
          </cell>
          <cell r="U151">
            <v>240000</v>
          </cell>
          <cell r="V151">
            <v>0</v>
          </cell>
          <cell r="X151">
            <v>2272800</v>
          </cell>
          <cell r="AF151">
            <v>2032800</v>
          </cell>
          <cell r="AG151">
            <v>240000</v>
          </cell>
          <cell r="AH151">
            <v>0</v>
          </cell>
          <cell r="AJ151">
            <v>2272800</v>
          </cell>
          <cell r="AR151">
            <v>677376</v>
          </cell>
          <cell r="AS151">
            <v>81600</v>
          </cell>
          <cell r="AT151">
            <v>0</v>
          </cell>
          <cell r="AV151">
            <v>758976</v>
          </cell>
          <cell r="BD151">
            <v>677376</v>
          </cell>
          <cell r="BE151">
            <v>81600</v>
          </cell>
          <cell r="BF151">
            <v>0</v>
          </cell>
          <cell r="BH151">
            <v>758976</v>
          </cell>
        </row>
        <row r="152">
          <cell r="H152">
            <v>0</v>
          </cell>
          <cell r="I152">
            <v>241920000</v>
          </cell>
          <cell r="J152">
            <v>0</v>
          </cell>
          <cell r="L152">
            <v>241920000</v>
          </cell>
          <cell r="T152">
            <v>0</v>
          </cell>
          <cell r="U152">
            <v>241920000</v>
          </cell>
          <cell r="V152">
            <v>0</v>
          </cell>
          <cell r="X152">
            <v>241920000</v>
          </cell>
          <cell r="AF152">
            <v>0</v>
          </cell>
          <cell r="AG152">
            <v>241920000</v>
          </cell>
          <cell r="AH152">
            <v>0</v>
          </cell>
          <cell r="AJ152">
            <v>241920000</v>
          </cell>
          <cell r="AR152">
            <v>0</v>
          </cell>
          <cell r="AS152">
            <v>241920000</v>
          </cell>
          <cell r="AT152">
            <v>0</v>
          </cell>
          <cell r="AV152">
            <v>241920000</v>
          </cell>
          <cell r="BD152">
            <v>0</v>
          </cell>
          <cell r="BE152">
            <v>241920000</v>
          </cell>
          <cell r="BF152">
            <v>0</v>
          </cell>
          <cell r="BH152">
            <v>241920000</v>
          </cell>
        </row>
        <row r="153">
          <cell r="H153">
            <v>0</v>
          </cell>
          <cell r="I153">
            <v>0</v>
          </cell>
          <cell r="J153">
            <v>0</v>
          </cell>
          <cell r="L153">
            <v>0</v>
          </cell>
          <cell r="T153">
            <v>0</v>
          </cell>
          <cell r="U153">
            <v>1234800</v>
          </cell>
          <cell r="V153">
            <v>0</v>
          </cell>
          <cell r="X153">
            <v>0</v>
          </cell>
          <cell r="AF153">
            <v>0</v>
          </cell>
          <cell r="AG153">
            <v>360000</v>
          </cell>
          <cell r="AH153">
            <v>0</v>
          </cell>
          <cell r="AJ153">
            <v>0</v>
          </cell>
          <cell r="AR153">
            <v>0</v>
          </cell>
          <cell r="AS153">
            <v>0</v>
          </cell>
          <cell r="AT153">
            <v>0</v>
          </cell>
          <cell r="AV153">
            <v>0</v>
          </cell>
          <cell r="BD153">
            <v>0</v>
          </cell>
          <cell r="BE153">
            <v>0</v>
          </cell>
          <cell r="BF153">
            <v>0</v>
          </cell>
          <cell r="BH153">
            <v>0</v>
          </cell>
        </row>
        <row r="154">
          <cell r="J154">
            <v>0</v>
          </cell>
        </row>
        <row r="155">
          <cell r="H155">
            <v>3165400</v>
          </cell>
          <cell r="I155">
            <v>372000</v>
          </cell>
          <cell r="J155">
            <v>0</v>
          </cell>
          <cell r="L155">
            <v>3537400</v>
          </cell>
          <cell r="T155">
            <v>3165400</v>
          </cell>
          <cell r="U155">
            <v>372000</v>
          </cell>
          <cell r="V155">
            <v>0</v>
          </cell>
          <cell r="X155">
            <v>3537400</v>
          </cell>
          <cell r="AF155">
            <v>3165400</v>
          </cell>
          <cell r="AG155">
            <v>372000</v>
          </cell>
          <cell r="AH155">
            <v>0</v>
          </cell>
          <cell r="AJ155">
            <v>3537400</v>
          </cell>
          <cell r="AR155">
            <v>3165400</v>
          </cell>
          <cell r="AS155">
            <v>372000</v>
          </cell>
          <cell r="AT155">
            <v>0</v>
          </cell>
          <cell r="AV155">
            <v>3537400</v>
          </cell>
          <cell r="BD155">
            <v>3165400</v>
          </cell>
          <cell r="BE155">
            <v>372000</v>
          </cell>
          <cell r="BF155">
            <v>0</v>
          </cell>
          <cell r="BH155">
            <v>3537400</v>
          </cell>
        </row>
        <row r="156">
          <cell r="H156">
            <v>0</v>
          </cell>
          <cell r="I156">
            <v>0</v>
          </cell>
          <cell r="J156">
            <v>0</v>
          </cell>
          <cell r="L156">
            <v>0</v>
          </cell>
          <cell r="T156">
            <v>4065600</v>
          </cell>
          <cell r="U156">
            <v>480000</v>
          </cell>
          <cell r="V156">
            <v>0</v>
          </cell>
          <cell r="X156">
            <v>4545600</v>
          </cell>
          <cell r="AF156">
            <v>1085280</v>
          </cell>
          <cell r="AG156">
            <v>120000</v>
          </cell>
          <cell r="AH156">
            <v>0</v>
          </cell>
          <cell r="AJ156">
            <v>1205280</v>
          </cell>
          <cell r="AT156">
            <v>0</v>
          </cell>
          <cell r="AV156">
            <v>1205280</v>
          </cell>
          <cell r="BD156">
            <v>1085280</v>
          </cell>
          <cell r="BE156">
            <v>120000</v>
          </cell>
          <cell r="BF156">
            <v>0</v>
          </cell>
          <cell r="BH156">
            <v>1205280</v>
          </cell>
        </row>
        <row r="157">
          <cell r="H157">
            <v>677376</v>
          </cell>
          <cell r="I157">
            <v>81600</v>
          </cell>
          <cell r="J157">
            <v>0</v>
          </cell>
          <cell r="L157">
            <v>758976</v>
          </cell>
          <cell r="T157">
            <v>677376</v>
          </cell>
          <cell r="U157">
            <v>81600</v>
          </cell>
          <cell r="V157">
            <v>0</v>
          </cell>
          <cell r="X157">
            <v>758976</v>
          </cell>
          <cell r="AF157">
            <v>677376</v>
          </cell>
          <cell r="AG157">
            <v>81600</v>
          </cell>
          <cell r="AH157">
            <v>0</v>
          </cell>
          <cell r="AJ157">
            <v>758976</v>
          </cell>
          <cell r="AR157">
            <v>0</v>
          </cell>
          <cell r="AS157">
            <v>0</v>
          </cell>
          <cell r="AT157">
            <v>0</v>
          </cell>
          <cell r="AV157">
            <v>0</v>
          </cell>
          <cell r="BD157">
            <v>0</v>
          </cell>
          <cell r="BE157">
            <v>0</v>
          </cell>
          <cell r="BF157">
            <v>0</v>
          </cell>
          <cell r="BH157">
            <v>0</v>
          </cell>
        </row>
        <row r="159">
          <cell r="H159">
            <v>0</v>
          </cell>
          <cell r="I159">
            <v>228000</v>
          </cell>
          <cell r="J159">
            <v>0</v>
          </cell>
          <cell r="L159">
            <v>0</v>
          </cell>
          <cell r="T159">
            <v>0</v>
          </cell>
          <cell r="U159">
            <v>315600</v>
          </cell>
          <cell r="V159">
            <v>0</v>
          </cell>
          <cell r="X159">
            <v>0</v>
          </cell>
          <cell r="AF159">
            <v>0</v>
          </cell>
          <cell r="AG159">
            <v>315600</v>
          </cell>
          <cell r="AH159">
            <v>0</v>
          </cell>
          <cell r="AJ159">
            <v>0</v>
          </cell>
          <cell r="AR159">
            <v>0</v>
          </cell>
          <cell r="AS159">
            <v>315600</v>
          </cell>
          <cell r="AT159">
            <v>0</v>
          </cell>
          <cell r="AV159">
            <v>0</v>
          </cell>
          <cell r="BD159">
            <v>0</v>
          </cell>
          <cell r="BE159">
            <v>315600</v>
          </cell>
          <cell r="BF159">
            <v>0</v>
          </cell>
          <cell r="BH159">
            <v>0</v>
          </cell>
        </row>
        <row r="160">
          <cell r="H160">
            <v>0</v>
          </cell>
          <cell r="I160">
            <v>12000000</v>
          </cell>
          <cell r="J160">
            <v>0</v>
          </cell>
          <cell r="L160">
            <v>12000000</v>
          </cell>
          <cell r="T160">
            <v>0</v>
          </cell>
          <cell r="U160">
            <v>12000000</v>
          </cell>
          <cell r="V160">
            <v>0</v>
          </cell>
          <cell r="X160">
            <v>12000000</v>
          </cell>
          <cell r="AF160">
            <v>0</v>
          </cell>
          <cell r="AG160">
            <v>12000000</v>
          </cell>
          <cell r="AH160">
            <v>0</v>
          </cell>
          <cell r="AJ160">
            <v>12000000</v>
          </cell>
          <cell r="AR160">
            <v>0</v>
          </cell>
          <cell r="AS160">
            <v>12000000</v>
          </cell>
          <cell r="AT160">
            <v>0</v>
          </cell>
          <cell r="AV160">
            <v>12000000</v>
          </cell>
          <cell r="BD160">
            <v>0</v>
          </cell>
          <cell r="BE160">
            <v>12000000</v>
          </cell>
          <cell r="BF160">
            <v>0</v>
          </cell>
          <cell r="BH160">
            <v>12000000</v>
          </cell>
        </row>
        <row r="161">
          <cell r="H161">
            <v>633080</v>
          </cell>
          <cell r="I161">
            <v>600000</v>
          </cell>
          <cell r="J161">
            <v>0</v>
          </cell>
          <cell r="L161">
            <v>0</v>
          </cell>
          <cell r="T161">
            <v>633080</v>
          </cell>
          <cell r="U161">
            <v>600000</v>
          </cell>
          <cell r="V161">
            <v>0</v>
          </cell>
          <cell r="X161">
            <v>0</v>
          </cell>
          <cell r="AF161">
            <v>633080</v>
          </cell>
          <cell r="AG161">
            <v>600000</v>
          </cell>
          <cell r="AH161">
            <v>0</v>
          </cell>
          <cell r="AJ161">
            <v>0</v>
          </cell>
          <cell r="AR161">
            <v>633080</v>
          </cell>
          <cell r="AS161">
            <v>600000</v>
          </cell>
          <cell r="AT161">
            <v>0</v>
          </cell>
          <cell r="AV161">
            <v>0</v>
          </cell>
          <cell r="BD161">
            <v>633080</v>
          </cell>
          <cell r="BE161">
            <v>600000</v>
          </cell>
          <cell r="BF161">
            <v>0</v>
          </cell>
          <cell r="BH161">
            <v>0</v>
          </cell>
        </row>
        <row r="162">
          <cell r="H162">
            <v>1085280</v>
          </cell>
          <cell r="I162">
            <v>120000</v>
          </cell>
          <cell r="J162">
            <v>0</v>
          </cell>
          <cell r="L162">
            <v>1205280</v>
          </cell>
          <cell r="T162">
            <v>1085280</v>
          </cell>
          <cell r="U162">
            <v>120000</v>
          </cell>
          <cell r="V162">
            <v>0</v>
          </cell>
          <cell r="X162">
            <v>1205280</v>
          </cell>
          <cell r="AF162">
            <v>1085280</v>
          </cell>
          <cell r="AG162">
            <v>120000</v>
          </cell>
          <cell r="AH162">
            <v>0</v>
          </cell>
          <cell r="AJ162">
            <v>1205280</v>
          </cell>
          <cell r="AR162">
            <v>1085280</v>
          </cell>
          <cell r="AS162">
            <v>120000</v>
          </cell>
          <cell r="AT162">
            <v>0</v>
          </cell>
          <cell r="AV162">
            <v>1205280</v>
          </cell>
          <cell r="BD162">
            <v>1085280</v>
          </cell>
          <cell r="BE162">
            <v>120000</v>
          </cell>
          <cell r="BF162">
            <v>0</v>
          </cell>
          <cell r="BH162">
            <v>1205280</v>
          </cell>
        </row>
        <row r="163">
          <cell r="H163">
            <v>59690400</v>
          </cell>
          <cell r="I163">
            <v>48000000</v>
          </cell>
          <cell r="J163">
            <v>0</v>
          </cell>
          <cell r="L163">
            <v>107690400</v>
          </cell>
          <cell r="T163">
            <v>59690400</v>
          </cell>
          <cell r="U163">
            <v>48000000</v>
          </cell>
          <cell r="V163">
            <v>0</v>
          </cell>
          <cell r="X163">
            <v>107690400</v>
          </cell>
          <cell r="AF163">
            <v>59690400</v>
          </cell>
          <cell r="AG163">
            <v>48000000</v>
          </cell>
          <cell r="AH163">
            <v>0</v>
          </cell>
          <cell r="AJ163">
            <v>107690400</v>
          </cell>
          <cell r="AR163">
            <v>59690400</v>
          </cell>
          <cell r="AS163">
            <v>48000000</v>
          </cell>
          <cell r="AT163">
            <v>0</v>
          </cell>
          <cell r="AV163">
            <v>107690400</v>
          </cell>
          <cell r="BD163">
            <v>59690400</v>
          </cell>
          <cell r="BE163">
            <v>48000000</v>
          </cell>
          <cell r="BF163">
            <v>0</v>
          </cell>
          <cell r="BH163">
            <v>107690400</v>
          </cell>
        </row>
        <row r="164">
          <cell r="H164">
            <v>1085280</v>
          </cell>
          <cell r="I164">
            <v>120000</v>
          </cell>
          <cell r="J164">
            <v>0</v>
          </cell>
          <cell r="L164">
            <v>0</v>
          </cell>
          <cell r="T164">
            <v>1085280</v>
          </cell>
          <cell r="U164">
            <v>120000</v>
          </cell>
          <cell r="V164">
            <v>0</v>
          </cell>
          <cell r="X164">
            <v>0</v>
          </cell>
          <cell r="AF164">
            <v>1085280</v>
          </cell>
          <cell r="AG164">
            <v>120000</v>
          </cell>
          <cell r="AH164">
            <v>0</v>
          </cell>
          <cell r="AJ164">
            <v>0</v>
          </cell>
          <cell r="AR164">
            <v>1085280</v>
          </cell>
          <cell r="AS164">
            <v>120000</v>
          </cell>
          <cell r="AT164">
            <v>0</v>
          </cell>
          <cell r="AV164">
            <v>0</v>
          </cell>
          <cell r="BD164">
            <v>1085280</v>
          </cell>
          <cell r="BE164">
            <v>120000</v>
          </cell>
          <cell r="BF164">
            <v>0</v>
          </cell>
          <cell r="BH164">
            <v>0</v>
          </cell>
        </row>
        <row r="165">
          <cell r="H165">
            <v>0</v>
          </cell>
          <cell r="I165">
            <v>0</v>
          </cell>
          <cell r="J165">
            <v>0</v>
          </cell>
          <cell r="L165">
            <v>0</v>
          </cell>
          <cell r="T165">
            <v>3255840</v>
          </cell>
          <cell r="U165">
            <v>1440000</v>
          </cell>
          <cell r="V165">
            <v>1150000</v>
          </cell>
          <cell r="X165">
            <v>0</v>
          </cell>
          <cell r="AF165">
            <v>3255840</v>
          </cell>
          <cell r="AG165">
            <v>1440000</v>
          </cell>
          <cell r="AH165">
            <v>1150000</v>
          </cell>
          <cell r="AJ165">
            <v>0</v>
          </cell>
          <cell r="AR165">
            <v>3255840</v>
          </cell>
          <cell r="AS165">
            <v>1440000</v>
          </cell>
          <cell r="AT165">
            <v>1150000</v>
          </cell>
          <cell r="AV165">
            <v>0</v>
          </cell>
          <cell r="BD165">
            <v>3255840</v>
          </cell>
          <cell r="BE165">
            <v>1440000</v>
          </cell>
          <cell r="BF165">
            <v>1150000</v>
          </cell>
          <cell r="BH165">
            <v>0</v>
          </cell>
        </row>
        <row r="167">
          <cell r="H167">
            <v>0</v>
          </cell>
          <cell r="I167">
            <v>342000</v>
          </cell>
          <cell r="J167">
            <v>0</v>
          </cell>
          <cell r="L167">
            <v>0</v>
          </cell>
          <cell r="T167">
            <v>0</v>
          </cell>
          <cell r="U167">
            <v>704400</v>
          </cell>
          <cell r="V167">
            <v>0</v>
          </cell>
          <cell r="X167">
            <v>0</v>
          </cell>
          <cell r="AF167">
            <v>0</v>
          </cell>
          <cell r="AG167">
            <v>704400</v>
          </cell>
          <cell r="AH167">
            <v>0</v>
          </cell>
          <cell r="AJ167">
            <v>0</v>
          </cell>
          <cell r="AR167">
            <v>0</v>
          </cell>
          <cell r="AS167">
            <v>915000</v>
          </cell>
          <cell r="AT167">
            <v>0</v>
          </cell>
          <cell r="AV167">
            <v>0</v>
          </cell>
          <cell r="BD167">
            <v>0</v>
          </cell>
          <cell r="BE167">
            <v>915000</v>
          </cell>
          <cell r="BF167">
            <v>0</v>
          </cell>
          <cell r="BH167">
            <v>0</v>
          </cell>
        </row>
        <row r="168">
          <cell r="H168">
            <v>0</v>
          </cell>
          <cell r="I168">
            <v>228000</v>
          </cell>
          <cell r="J168">
            <v>0</v>
          </cell>
          <cell r="L168">
            <v>0</v>
          </cell>
          <cell r="T168">
            <v>0</v>
          </cell>
          <cell r="U168">
            <v>704400</v>
          </cell>
          <cell r="V168">
            <v>0</v>
          </cell>
          <cell r="X168">
            <v>0</v>
          </cell>
          <cell r="AF168">
            <v>0</v>
          </cell>
          <cell r="AG168">
            <v>704400</v>
          </cell>
          <cell r="AH168">
            <v>0</v>
          </cell>
          <cell r="AJ168">
            <v>0</v>
          </cell>
          <cell r="AR168">
            <v>0</v>
          </cell>
          <cell r="AS168">
            <v>704400</v>
          </cell>
          <cell r="AT168">
            <v>0</v>
          </cell>
          <cell r="AV168">
            <v>0</v>
          </cell>
          <cell r="BD168">
            <v>0</v>
          </cell>
          <cell r="BE168">
            <v>704400</v>
          </cell>
          <cell r="BF168">
            <v>0</v>
          </cell>
          <cell r="BH168">
            <v>0</v>
          </cell>
        </row>
        <row r="169">
          <cell r="H169">
            <v>633080</v>
          </cell>
          <cell r="I169">
            <v>300000</v>
          </cell>
          <cell r="J169">
            <v>0</v>
          </cell>
          <cell r="L169">
            <v>0</v>
          </cell>
          <cell r="T169">
            <v>395920</v>
          </cell>
          <cell r="U169">
            <v>48000</v>
          </cell>
          <cell r="V169">
            <v>0</v>
          </cell>
          <cell r="X169">
            <v>443920</v>
          </cell>
          <cell r="AF169">
            <v>395920</v>
          </cell>
          <cell r="AG169">
            <v>48000</v>
          </cell>
          <cell r="AH169">
            <v>0</v>
          </cell>
          <cell r="AJ169">
            <v>443920</v>
          </cell>
          <cell r="AR169">
            <v>395920</v>
          </cell>
          <cell r="AS169">
            <v>48000</v>
          </cell>
          <cell r="AT169">
            <v>0</v>
          </cell>
          <cell r="AV169">
            <v>443920</v>
          </cell>
          <cell r="BD169">
            <v>395920</v>
          </cell>
          <cell r="BE169">
            <v>48000</v>
          </cell>
          <cell r="BF169">
            <v>0</v>
          </cell>
          <cell r="BH169">
            <v>443920</v>
          </cell>
        </row>
        <row r="170">
          <cell r="H170">
            <v>1085280</v>
          </cell>
          <cell r="I170">
            <v>360000</v>
          </cell>
          <cell r="J170">
            <v>0</v>
          </cell>
          <cell r="L170">
            <v>1445280</v>
          </cell>
          <cell r="T170">
            <v>1085280</v>
          </cell>
          <cell r="U170">
            <v>360000</v>
          </cell>
          <cell r="V170">
            <v>0</v>
          </cell>
          <cell r="X170">
            <v>1445280</v>
          </cell>
          <cell r="AF170">
            <v>1085280</v>
          </cell>
          <cell r="AG170">
            <v>360000</v>
          </cell>
          <cell r="AH170">
            <v>0</v>
          </cell>
          <cell r="AJ170">
            <v>1445280</v>
          </cell>
          <cell r="AR170">
            <v>1085280</v>
          </cell>
          <cell r="AS170">
            <v>360000</v>
          </cell>
          <cell r="AT170">
            <v>0</v>
          </cell>
          <cell r="AV170">
            <v>1445280</v>
          </cell>
          <cell r="BD170">
            <v>0</v>
          </cell>
          <cell r="BE170">
            <v>0</v>
          </cell>
          <cell r="BF170">
            <v>0</v>
          </cell>
          <cell r="BH170">
            <v>0</v>
          </cell>
        </row>
        <row r="172">
          <cell r="H172">
            <v>904400</v>
          </cell>
          <cell r="I172">
            <v>108000</v>
          </cell>
          <cell r="J172">
            <v>0</v>
          </cell>
          <cell r="L172">
            <v>1012400</v>
          </cell>
          <cell r="T172">
            <v>904400</v>
          </cell>
          <cell r="U172">
            <v>108000</v>
          </cell>
          <cell r="V172">
            <v>0</v>
          </cell>
          <cell r="X172">
            <v>1012400</v>
          </cell>
          <cell r="AF172">
            <v>904400</v>
          </cell>
          <cell r="AG172">
            <v>108000</v>
          </cell>
          <cell r="AH172">
            <v>0</v>
          </cell>
          <cell r="AJ172">
            <v>1012400</v>
          </cell>
          <cell r="AR172">
            <v>904400</v>
          </cell>
          <cell r="AS172">
            <v>108000</v>
          </cell>
          <cell r="AT172">
            <v>0</v>
          </cell>
          <cell r="AV172">
            <v>1012400</v>
          </cell>
          <cell r="BD172">
            <v>904400</v>
          </cell>
          <cell r="BE172">
            <v>108000</v>
          </cell>
          <cell r="BF172">
            <v>0</v>
          </cell>
          <cell r="BH172">
            <v>1012400</v>
          </cell>
        </row>
        <row r="173">
          <cell r="H173">
            <v>542640</v>
          </cell>
          <cell r="I173">
            <v>72000</v>
          </cell>
          <cell r="J173">
            <v>0</v>
          </cell>
          <cell r="L173">
            <v>0</v>
          </cell>
          <cell r="T173">
            <v>542640</v>
          </cell>
          <cell r="U173">
            <v>72000</v>
          </cell>
          <cell r="V173">
            <v>0</v>
          </cell>
          <cell r="X173">
            <v>0</v>
          </cell>
          <cell r="AF173">
            <v>542640</v>
          </cell>
          <cell r="AG173">
            <v>72000</v>
          </cell>
          <cell r="AH173">
            <v>0</v>
          </cell>
          <cell r="AJ173">
            <v>0</v>
          </cell>
          <cell r="AR173">
            <v>542640</v>
          </cell>
          <cell r="AS173">
            <v>72000</v>
          </cell>
          <cell r="AT173">
            <v>0</v>
          </cell>
          <cell r="AV173">
            <v>0</v>
          </cell>
          <cell r="BD173">
            <v>542640</v>
          </cell>
          <cell r="BE173">
            <v>72000</v>
          </cell>
          <cell r="BF173">
            <v>0</v>
          </cell>
          <cell r="BH173">
            <v>0</v>
          </cell>
        </row>
        <row r="176">
          <cell r="H176">
            <v>904400</v>
          </cell>
          <cell r="I176">
            <v>109200</v>
          </cell>
          <cell r="J176">
            <v>0</v>
          </cell>
          <cell r="L176">
            <v>1013600</v>
          </cell>
          <cell r="T176">
            <v>904400</v>
          </cell>
          <cell r="U176">
            <v>109200</v>
          </cell>
          <cell r="V176">
            <v>0</v>
          </cell>
          <cell r="X176">
            <v>1013600</v>
          </cell>
          <cell r="AF176">
            <v>904400</v>
          </cell>
          <cell r="AG176">
            <v>109200</v>
          </cell>
          <cell r="AH176">
            <v>0</v>
          </cell>
          <cell r="AR176">
            <v>904400</v>
          </cell>
          <cell r="AS176">
            <v>109200</v>
          </cell>
          <cell r="AT176">
            <v>0</v>
          </cell>
          <cell r="AV176">
            <v>1013600</v>
          </cell>
          <cell r="BD176">
            <v>904400</v>
          </cell>
          <cell r="BE176">
            <v>109200</v>
          </cell>
          <cell r="BF176">
            <v>0</v>
          </cell>
          <cell r="BH176">
            <v>1013600</v>
          </cell>
        </row>
        <row r="177">
          <cell r="H177">
            <v>0</v>
          </cell>
          <cell r="I177">
            <v>0</v>
          </cell>
          <cell r="J177">
            <v>0</v>
          </cell>
          <cell r="L177">
            <v>0</v>
          </cell>
          <cell r="T177">
            <v>0</v>
          </cell>
          <cell r="U177">
            <v>0</v>
          </cell>
          <cell r="V177">
            <v>0</v>
          </cell>
          <cell r="X177">
            <v>0</v>
          </cell>
          <cell r="AF177">
            <v>0</v>
          </cell>
          <cell r="AG177">
            <v>0</v>
          </cell>
          <cell r="AH177">
            <v>0</v>
          </cell>
          <cell r="AR177">
            <v>0</v>
          </cell>
          <cell r="AS177">
            <v>0</v>
          </cell>
          <cell r="AT177">
            <v>0</v>
          </cell>
          <cell r="AV177">
            <v>0</v>
          </cell>
          <cell r="BD177">
            <v>0</v>
          </cell>
          <cell r="BE177">
            <v>0</v>
          </cell>
          <cell r="BF177">
            <v>0</v>
          </cell>
          <cell r="BH177">
            <v>0</v>
          </cell>
        </row>
        <row r="178">
          <cell r="H178">
            <v>881328</v>
          </cell>
          <cell r="I178">
            <v>108000</v>
          </cell>
          <cell r="J178">
            <v>0</v>
          </cell>
          <cell r="L178">
            <v>989328</v>
          </cell>
          <cell r="T178">
            <v>881328</v>
          </cell>
          <cell r="U178">
            <v>108000</v>
          </cell>
          <cell r="V178">
            <v>0</v>
          </cell>
          <cell r="X178">
            <v>989328</v>
          </cell>
          <cell r="AF178">
            <v>881328</v>
          </cell>
          <cell r="AG178">
            <v>108000</v>
          </cell>
          <cell r="AH178">
            <v>0</v>
          </cell>
          <cell r="AR178">
            <v>881328</v>
          </cell>
          <cell r="AS178">
            <v>108000</v>
          </cell>
          <cell r="AT178">
            <v>0</v>
          </cell>
          <cell r="AV178">
            <v>989328</v>
          </cell>
          <cell r="BD178">
            <v>881328</v>
          </cell>
          <cell r="BE178">
            <v>108000</v>
          </cell>
          <cell r="BF178">
            <v>0</v>
          </cell>
          <cell r="BH178">
            <v>989328</v>
          </cell>
        </row>
        <row r="179">
          <cell r="H179">
            <v>0</v>
          </cell>
          <cell r="I179">
            <v>0</v>
          </cell>
          <cell r="J179">
            <v>0</v>
          </cell>
          <cell r="L179">
            <v>0</v>
          </cell>
          <cell r="T179">
            <v>271320</v>
          </cell>
          <cell r="U179">
            <v>260400</v>
          </cell>
          <cell r="V179">
            <v>0</v>
          </cell>
          <cell r="X179">
            <v>303720</v>
          </cell>
          <cell r="AF179">
            <v>45220</v>
          </cell>
          <cell r="AG179">
            <v>5400</v>
          </cell>
          <cell r="AH179">
            <v>0</v>
          </cell>
          <cell r="AR179">
            <v>45220</v>
          </cell>
          <cell r="AS179">
            <v>5400</v>
          </cell>
          <cell r="AT179">
            <v>0</v>
          </cell>
          <cell r="AV179">
            <v>354340</v>
          </cell>
          <cell r="BD179">
            <v>45220</v>
          </cell>
          <cell r="BE179">
            <v>5400</v>
          </cell>
          <cell r="BF179">
            <v>0</v>
          </cell>
          <cell r="BH179">
            <v>354340</v>
          </cell>
        </row>
        <row r="180">
          <cell r="H180">
            <v>0</v>
          </cell>
          <cell r="I180">
            <v>0</v>
          </cell>
          <cell r="J180">
            <v>0</v>
          </cell>
          <cell r="L180">
            <v>0</v>
          </cell>
          <cell r="T180">
            <v>90440</v>
          </cell>
          <cell r="U180">
            <v>1148400</v>
          </cell>
          <cell r="V180">
            <v>0</v>
          </cell>
          <cell r="X180">
            <v>101240</v>
          </cell>
          <cell r="AF180">
            <v>90440</v>
          </cell>
          <cell r="AG180">
            <v>1148400</v>
          </cell>
          <cell r="AH180">
            <v>0</v>
          </cell>
          <cell r="AR180">
            <v>90440</v>
          </cell>
          <cell r="AS180">
            <v>1148400</v>
          </cell>
          <cell r="AT180">
            <v>0</v>
          </cell>
          <cell r="AV180">
            <v>101240</v>
          </cell>
          <cell r="BD180">
            <v>90440</v>
          </cell>
          <cell r="BE180">
            <v>1148400</v>
          </cell>
          <cell r="BF180">
            <v>0</v>
          </cell>
          <cell r="BH180">
            <v>101240</v>
          </cell>
        </row>
        <row r="181">
          <cell r="H181">
            <v>0</v>
          </cell>
          <cell r="I181">
            <v>0</v>
          </cell>
          <cell r="J181">
            <v>0</v>
          </cell>
          <cell r="L181">
            <v>0</v>
          </cell>
          <cell r="T181">
            <v>112896</v>
          </cell>
          <cell r="V181">
            <v>0</v>
          </cell>
          <cell r="X181">
            <v>244896</v>
          </cell>
          <cell r="AF181">
            <v>112896</v>
          </cell>
          <cell r="AG181">
            <v>854400</v>
          </cell>
          <cell r="AH181">
            <v>0</v>
          </cell>
          <cell r="AR181">
            <v>112896</v>
          </cell>
          <cell r="AS181">
            <v>854400</v>
          </cell>
          <cell r="AT181">
            <v>0</v>
          </cell>
          <cell r="AV181">
            <v>244896</v>
          </cell>
          <cell r="BD181">
            <v>0</v>
          </cell>
          <cell r="BE181">
            <v>0</v>
          </cell>
          <cell r="BF181">
            <v>0</v>
          </cell>
          <cell r="BH181">
            <v>0</v>
          </cell>
        </row>
        <row r="183">
          <cell r="H183">
            <v>0</v>
          </cell>
          <cell r="I183">
            <v>1800000</v>
          </cell>
          <cell r="J183">
            <v>0</v>
          </cell>
          <cell r="L183">
            <v>0</v>
          </cell>
          <cell r="T183">
            <v>0</v>
          </cell>
          <cell r="U183">
            <v>1800000</v>
          </cell>
          <cell r="V183">
            <v>0</v>
          </cell>
          <cell r="X183">
            <v>0</v>
          </cell>
          <cell r="AF183">
            <v>0</v>
          </cell>
          <cell r="AG183">
            <v>1800000</v>
          </cell>
          <cell r="AH183">
            <v>0</v>
          </cell>
          <cell r="AJ183">
            <v>0</v>
          </cell>
          <cell r="AR183">
            <v>0</v>
          </cell>
          <cell r="AS183">
            <v>1800000</v>
          </cell>
          <cell r="AT183">
            <v>0</v>
          </cell>
          <cell r="AV183">
            <v>0</v>
          </cell>
          <cell r="BD183">
            <v>0</v>
          </cell>
          <cell r="BE183">
            <v>1800000</v>
          </cell>
          <cell r="BF183">
            <v>0</v>
          </cell>
          <cell r="BH183">
            <v>0</v>
          </cell>
        </row>
        <row r="184">
          <cell r="H184">
            <v>0</v>
          </cell>
          <cell r="I184">
            <v>1200000</v>
          </cell>
          <cell r="J184">
            <v>0</v>
          </cell>
          <cell r="L184">
            <v>0</v>
          </cell>
          <cell r="T184">
            <v>0</v>
          </cell>
          <cell r="U184">
            <v>1200000</v>
          </cell>
          <cell r="V184">
            <v>0</v>
          </cell>
          <cell r="X184">
            <v>0</v>
          </cell>
          <cell r="AF184">
            <v>0</v>
          </cell>
          <cell r="AG184">
            <v>1200000</v>
          </cell>
          <cell r="AH184">
            <v>0</v>
          </cell>
          <cell r="AJ184">
            <v>0</v>
          </cell>
          <cell r="AR184">
            <v>0</v>
          </cell>
          <cell r="AS184">
            <v>1200000</v>
          </cell>
          <cell r="AT184">
            <v>0</v>
          </cell>
          <cell r="AV184">
            <v>0</v>
          </cell>
          <cell r="BD184">
            <v>0</v>
          </cell>
          <cell r="BE184">
            <v>1200000</v>
          </cell>
          <cell r="BF184">
            <v>0</v>
          </cell>
          <cell r="BH184">
            <v>0</v>
          </cell>
        </row>
        <row r="185">
          <cell r="H185">
            <v>542640</v>
          </cell>
          <cell r="I185">
            <v>72000</v>
          </cell>
          <cell r="J185">
            <v>0</v>
          </cell>
          <cell r="L185">
            <v>614640</v>
          </cell>
          <cell r="T185">
            <v>542640</v>
          </cell>
          <cell r="U185">
            <v>72000</v>
          </cell>
          <cell r="V185">
            <v>0</v>
          </cell>
          <cell r="X185">
            <v>614640</v>
          </cell>
          <cell r="AF185">
            <v>542640</v>
          </cell>
          <cell r="AG185">
            <v>72000</v>
          </cell>
          <cell r="AH185">
            <v>0</v>
          </cell>
          <cell r="AJ185">
            <v>614640</v>
          </cell>
          <cell r="AR185">
            <v>542640</v>
          </cell>
          <cell r="AS185">
            <v>72000</v>
          </cell>
          <cell r="AT185">
            <v>0</v>
          </cell>
          <cell r="AV185">
            <v>614640</v>
          </cell>
          <cell r="BD185">
            <v>542640</v>
          </cell>
          <cell r="BE185">
            <v>72000</v>
          </cell>
          <cell r="BF185">
            <v>0</v>
          </cell>
          <cell r="BH185">
            <v>614640</v>
          </cell>
        </row>
        <row r="186">
          <cell r="H186">
            <v>0</v>
          </cell>
          <cell r="I186">
            <v>0</v>
          </cell>
          <cell r="J186">
            <v>0</v>
          </cell>
          <cell r="L186">
            <v>0</v>
          </cell>
          <cell r="T186">
            <v>0</v>
          </cell>
          <cell r="U186">
            <v>1200000</v>
          </cell>
          <cell r="V186">
            <v>0</v>
          </cell>
          <cell r="X186">
            <v>0</v>
          </cell>
          <cell r="AF186">
            <v>0</v>
          </cell>
          <cell r="AG186">
            <v>1200000</v>
          </cell>
          <cell r="AH186">
            <v>0</v>
          </cell>
          <cell r="AJ186">
            <v>0</v>
          </cell>
          <cell r="AR186">
            <v>0</v>
          </cell>
          <cell r="AS186">
            <v>1200000</v>
          </cell>
          <cell r="AT186">
            <v>0</v>
          </cell>
          <cell r="AV186">
            <v>0</v>
          </cell>
          <cell r="BD186">
            <v>0</v>
          </cell>
          <cell r="BE186">
            <v>1200000</v>
          </cell>
          <cell r="BF186">
            <v>0</v>
          </cell>
          <cell r="BH186">
            <v>0</v>
          </cell>
        </row>
        <row r="188">
          <cell r="H188">
            <v>0</v>
          </cell>
          <cell r="I188">
            <v>0</v>
          </cell>
          <cell r="J188">
            <v>0</v>
          </cell>
          <cell r="L188">
            <v>0</v>
          </cell>
          <cell r="T188">
            <v>677376</v>
          </cell>
          <cell r="U188">
            <v>84000</v>
          </cell>
          <cell r="V188">
            <v>0</v>
          </cell>
          <cell r="X188">
            <v>0</v>
          </cell>
          <cell r="AF188">
            <v>677376</v>
          </cell>
          <cell r="AG188">
            <v>84000</v>
          </cell>
          <cell r="AH188">
            <v>0</v>
          </cell>
          <cell r="AJ188">
            <v>0</v>
          </cell>
          <cell r="AR188">
            <v>677376</v>
          </cell>
          <cell r="AS188">
            <v>84000</v>
          </cell>
          <cell r="AT188">
            <v>0</v>
          </cell>
          <cell r="AV188">
            <v>0</v>
          </cell>
          <cell r="BD188">
            <v>677376</v>
          </cell>
          <cell r="BE188">
            <v>84000</v>
          </cell>
          <cell r="BF188">
            <v>0</v>
          </cell>
          <cell r="BH188">
            <v>0</v>
          </cell>
        </row>
        <row r="189">
          <cell r="H189">
            <v>451584</v>
          </cell>
          <cell r="I189">
            <v>54000</v>
          </cell>
          <cell r="J189">
            <v>0</v>
          </cell>
          <cell r="L189">
            <v>505584</v>
          </cell>
          <cell r="T189">
            <v>451584</v>
          </cell>
          <cell r="U189">
            <v>54000</v>
          </cell>
          <cell r="V189">
            <v>0</v>
          </cell>
          <cell r="X189">
            <v>505584</v>
          </cell>
          <cell r="AF189">
            <v>451584</v>
          </cell>
          <cell r="AG189">
            <v>54000</v>
          </cell>
          <cell r="AH189">
            <v>0</v>
          </cell>
          <cell r="AJ189">
            <v>505584</v>
          </cell>
          <cell r="AR189">
            <v>451584</v>
          </cell>
          <cell r="AS189">
            <v>54000</v>
          </cell>
          <cell r="AT189">
            <v>0</v>
          </cell>
          <cell r="AV189">
            <v>505584</v>
          </cell>
          <cell r="BD189">
            <v>451584</v>
          </cell>
          <cell r="BE189">
            <v>54000</v>
          </cell>
          <cell r="BF189">
            <v>0</v>
          </cell>
          <cell r="BH189">
            <v>505584</v>
          </cell>
        </row>
        <row r="190">
          <cell r="H190">
            <v>677376</v>
          </cell>
          <cell r="I190">
            <v>2400000</v>
          </cell>
          <cell r="J190">
            <v>0</v>
          </cell>
          <cell r="L190">
            <v>3077376</v>
          </cell>
          <cell r="T190">
            <v>677376</v>
          </cell>
          <cell r="U190">
            <v>2400000</v>
          </cell>
          <cell r="V190">
            <v>0</v>
          </cell>
          <cell r="X190">
            <v>3077376</v>
          </cell>
          <cell r="AF190">
            <v>677376</v>
          </cell>
          <cell r="AG190">
            <v>2400000</v>
          </cell>
          <cell r="AH190">
            <v>0</v>
          </cell>
          <cell r="AJ190">
            <v>3077376</v>
          </cell>
          <cell r="AR190">
            <v>677376</v>
          </cell>
          <cell r="AS190">
            <v>2400000</v>
          </cell>
          <cell r="AT190">
            <v>0</v>
          </cell>
          <cell r="AV190">
            <v>3077376</v>
          </cell>
          <cell r="BD190">
            <v>677376</v>
          </cell>
          <cell r="BE190">
            <v>2400000</v>
          </cell>
          <cell r="BF190">
            <v>0</v>
          </cell>
          <cell r="BH190">
            <v>3077376</v>
          </cell>
        </row>
        <row r="191">
          <cell r="H191">
            <v>0</v>
          </cell>
          <cell r="I191">
            <v>0</v>
          </cell>
          <cell r="J191">
            <v>0</v>
          </cell>
          <cell r="L191">
            <v>0</v>
          </cell>
          <cell r="T191">
            <v>723520</v>
          </cell>
          <cell r="U191">
            <v>84000</v>
          </cell>
          <cell r="V191">
            <v>0</v>
          </cell>
          <cell r="X191">
            <v>807520</v>
          </cell>
          <cell r="AF191">
            <v>0</v>
          </cell>
          <cell r="AG191">
            <v>1500000</v>
          </cell>
          <cell r="AH191">
            <v>0</v>
          </cell>
          <cell r="AJ191">
            <v>1500000</v>
          </cell>
          <cell r="AR191">
            <v>0</v>
          </cell>
          <cell r="AS191">
            <v>1500000</v>
          </cell>
          <cell r="AT191">
            <v>0</v>
          </cell>
          <cell r="AV191">
            <v>1500000</v>
          </cell>
          <cell r="BD191">
            <v>0</v>
          </cell>
          <cell r="BE191">
            <v>1500000</v>
          </cell>
          <cell r="BF191">
            <v>0</v>
          </cell>
          <cell r="BH191">
            <v>1500000</v>
          </cell>
        </row>
        <row r="192">
          <cell r="J192">
            <v>0</v>
          </cell>
          <cell r="L192">
            <v>0</v>
          </cell>
          <cell r="T192">
            <v>949312</v>
          </cell>
          <cell r="U192">
            <v>342000</v>
          </cell>
          <cell r="V192">
            <v>0</v>
          </cell>
          <cell r="X192">
            <v>1063312</v>
          </cell>
          <cell r="AF192">
            <v>949312</v>
          </cell>
          <cell r="AG192">
            <v>342000</v>
          </cell>
          <cell r="AH192">
            <v>0</v>
          </cell>
          <cell r="AJ192">
            <v>1063312</v>
          </cell>
          <cell r="AR192">
            <v>949312</v>
          </cell>
          <cell r="AS192">
            <v>342000</v>
          </cell>
          <cell r="AT192">
            <v>0</v>
          </cell>
          <cell r="AV192">
            <v>1063312</v>
          </cell>
          <cell r="BD192">
            <v>949312</v>
          </cell>
          <cell r="BE192">
            <v>342000</v>
          </cell>
          <cell r="BF192">
            <v>0</v>
          </cell>
          <cell r="BH192">
            <v>1063312</v>
          </cell>
        </row>
        <row r="194">
          <cell r="H194">
            <v>0</v>
          </cell>
          <cell r="I194">
            <v>0</v>
          </cell>
          <cell r="J194">
            <v>0</v>
          </cell>
          <cell r="L194">
            <v>0</v>
          </cell>
          <cell r="T194">
            <v>90440</v>
          </cell>
          <cell r="U194">
            <v>897600</v>
          </cell>
          <cell r="V194">
            <v>0</v>
          </cell>
          <cell r="X194">
            <v>101240</v>
          </cell>
          <cell r="AF194">
            <v>90440</v>
          </cell>
          <cell r="AG194">
            <v>897600</v>
          </cell>
          <cell r="AH194">
            <v>0</v>
          </cell>
          <cell r="AJ194">
            <v>101240</v>
          </cell>
          <cell r="AR194">
            <v>90440</v>
          </cell>
          <cell r="AS194">
            <v>897600</v>
          </cell>
          <cell r="AT194">
            <v>0</v>
          </cell>
          <cell r="AV194">
            <v>101240</v>
          </cell>
          <cell r="BD194">
            <v>90440</v>
          </cell>
          <cell r="BE194">
            <v>897600</v>
          </cell>
          <cell r="BF194">
            <v>0</v>
          </cell>
          <cell r="BH194">
            <v>101240</v>
          </cell>
        </row>
        <row r="195">
          <cell r="H195">
            <v>429128</v>
          </cell>
          <cell r="I195">
            <v>52800</v>
          </cell>
          <cell r="J195">
            <v>0</v>
          </cell>
          <cell r="L195">
            <v>481928</v>
          </cell>
          <cell r="T195">
            <v>429128</v>
          </cell>
          <cell r="U195">
            <v>52800</v>
          </cell>
          <cell r="V195">
            <v>0</v>
          </cell>
          <cell r="X195">
            <v>481928</v>
          </cell>
          <cell r="AF195">
            <v>429128</v>
          </cell>
          <cell r="AG195">
            <v>52800</v>
          </cell>
          <cell r="AH195">
            <v>0</v>
          </cell>
          <cell r="AJ195">
            <v>481928</v>
          </cell>
          <cell r="AR195">
            <v>429128</v>
          </cell>
          <cell r="AS195">
            <v>52800</v>
          </cell>
          <cell r="AT195">
            <v>0</v>
          </cell>
          <cell r="AV195">
            <v>481928</v>
          </cell>
          <cell r="BD195">
            <v>429128</v>
          </cell>
          <cell r="BE195">
            <v>52800</v>
          </cell>
          <cell r="BF195">
            <v>0</v>
          </cell>
          <cell r="BH195">
            <v>481928</v>
          </cell>
        </row>
        <row r="196">
          <cell r="H196">
            <v>0</v>
          </cell>
          <cell r="I196">
            <v>756000</v>
          </cell>
          <cell r="J196">
            <v>0</v>
          </cell>
          <cell r="L196">
            <v>0</v>
          </cell>
          <cell r="T196">
            <v>0</v>
          </cell>
          <cell r="U196">
            <v>680000</v>
          </cell>
          <cell r="V196">
            <v>0</v>
          </cell>
          <cell r="X196">
            <v>0</v>
          </cell>
          <cell r="AF196">
            <v>0</v>
          </cell>
          <cell r="AG196">
            <v>756000</v>
          </cell>
          <cell r="AH196">
            <v>0</v>
          </cell>
          <cell r="AJ196">
            <v>0</v>
          </cell>
          <cell r="AR196">
            <v>0</v>
          </cell>
          <cell r="AS196">
            <v>680000</v>
          </cell>
          <cell r="AT196">
            <v>0</v>
          </cell>
          <cell r="AV196">
            <v>0</v>
          </cell>
          <cell r="BD196">
            <v>0</v>
          </cell>
          <cell r="BE196">
            <v>756000</v>
          </cell>
          <cell r="BF196">
            <v>0</v>
          </cell>
          <cell r="BH196">
            <v>0</v>
          </cell>
        </row>
        <row r="197">
          <cell r="H197">
            <v>0</v>
          </cell>
          <cell r="I197">
            <v>0</v>
          </cell>
          <cell r="J197">
            <v>0</v>
          </cell>
          <cell r="L197">
            <v>0</v>
          </cell>
          <cell r="T197">
            <v>361760</v>
          </cell>
          <cell r="U197">
            <v>43200</v>
          </cell>
          <cell r="V197">
            <v>0</v>
          </cell>
          <cell r="X197">
            <v>404960</v>
          </cell>
          <cell r="AF197">
            <v>361760</v>
          </cell>
          <cell r="AG197">
            <v>43200</v>
          </cell>
          <cell r="AH197">
            <v>0</v>
          </cell>
          <cell r="AJ197">
            <v>404960</v>
          </cell>
          <cell r="AR197">
            <v>361760</v>
          </cell>
          <cell r="AS197">
            <v>43200</v>
          </cell>
          <cell r="AT197">
            <v>0</v>
          </cell>
          <cell r="AV197">
            <v>404960</v>
          </cell>
          <cell r="BD197">
            <v>361760</v>
          </cell>
          <cell r="BE197">
            <v>43200</v>
          </cell>
          <cell r="BF197">
            <v>0</v>
          </cell>
          <cell r="BH197">
            <v>404960</v>
          </cell>
        </row>
        <row r="198">
          <cell r="H198">
            <v>0</v>
          </cell>
          <cell r="I198">
            <v>0</v>
          </cell>
          <cell r="J198">
            <v>0</v>
          </cell>
          <cell r="L198">
            <v>0</v>
          </cell>
          <cell r="T198">
            <v>0</v>
          </cell>
          <cell r="U198">
            <v>1765200</v>
          </cell>
          <cell r="V198">
            <v>0</v>
          </cell>
          <cell r="X198">
            <v>0</v>
          </cell>
          <cell r="AF198">
            <v>0</v>
          </cell>
          <cell r="AG198">
            <v>1765200</v>
          </cell>
          <cell r="AH198">
            <v>0</v>
          </cell>
          <cell r="AJ198">
            <v>0</v>
          </cell>
          <cell r="AR198">
            <v>0</v>
          </cell>
          <cell r="AS198">
            <v>1765200</v>
          </cell>
          <cell r="AT198">
            <v>0</v>
          </cell>
          <cell r="AV198">
            <v>0</v>
          </cell>
          <cell r="BD198">
            <v>0</v>
          </cell>
          <cell r="BE198">
            <v>1765200</v>
          </cell>
          <cell r="BF198">
            <v>0</v>
          </cell>
          <cell r="BH198">
            <v>0</v>
          </cell>
        </row>
        <row r="200">
          <cell r="H200">
            <v>0</v>
          </cell>
          <cell r="I200">
            <v>0</v>
          </cell>
          <cell r="J200">
            <v>0</v>
          </cell>
          <cell r="L200">
            <v>0</v>
          </cell>
          <cell r="T200">
            <v>112896</v>
          </cell>
          <cell r="U200">
            <v>14400</v>
          </cell>
          <cell r="V200">
            <v>0</v>
          </cell>
          <cell r="X200">
            <v>127296</v>
          </cell>
          <cell r="AF200">
            <v>112896</v>
          </cell>
          <cell r="AG200">
            <v>14400</v>
          </cell>
          <cell r="AH200">
            <v>0</v>
          </cell>
          <cell r="AJ200">
            <v>127296</v>
          </cell>
          <cell r="AR200">
            <v>112896</v>
          </cell>
          <cell r="AS200">
            <v>14400</v>
          </cell>
          <cell r="AT200">
            <v>0</v>
          </cell>
          <cell r="AV200">
            <v>127296</v>
          </cell>
          <cell r="BD200">
            <v>112896</v>
          </cell>
          <cell r="BE200">
            <v>14400</v>
          </cell>
          <cell r="BF200">
            <v>0</v>
          </cell>
          <cell r="BH200">
            <v>127296</v>
          </cell>
        </row>
        <row r="201">
          <cell r="H201">
            <v>180880</v>
          </cell>
          <cell r="I201">
            <v>21600</v>
          </cell>
          <cell r="J201">
            <v>0</v>
          </cell>
          <cell r="L201">
            <v>202480</v>
          </cell>
          <cell r="T201">
            <v>180880</v>
          </cell>
          <cell r="U201">
            <v>21600</v>
          </cell>
          <cell r="V201">
            <v>0</v>
          </cell>
          <cell r="X201">
            <v>202480</v>
          </cell>
          <cell r="AF201">
            <v>180880</v>
          </cell>
          <cell r="AG201">
            <v>21600</v>
          </cell>
          <cell r="AH201">
            <v>0</v>
          </cell>
          <cell r="AJ201">
            <v>202480</v>
          </cell>
          <cell r="AR201">
            <v>180880</v>
          </cell>
          <cell r="AS201">
            <v>21600</v>
          </cell>
          <cell r="AT201">
            <v>0</v>
          </cell>
          <cell r="AV201">
            <v>202480</v>
          </cell>
          <cell r="BD201">
            <v>180880</v>
          </cell>
          <cell r="BE201">
            <v>21600</v>
          </cell>
          <cell r="BF201">
            <v>0</v>
          </cell>
          <cell r="BH201">
            <v>202480</v>
          </cell>
        </row>
        <row r="202">
          <cell r="H202">
            <v>0</v>
          </cell>
          <cell r="I202">
            <v>6000000</v>
          </cell>
          <cell r="J202">
            <v>0</v>
          </cell>
          <cell r="L202">
            <v>6000000</v>
          </cell>
          <cell r="T202">
            <v>0</v>
          </cell>
          <cell r="U202">
            <v>6000000</v>
          </cell>
          <cell r="V202">
            <v>0</v>
          </cell>
          <cell r="X202">
            <v>6000000</v>
          </cell>
          <cell r="AF202">
            <v>0</v>
          </cell>
          <cell r="AG202">
            <v>6000000</v>
          </cell>
          <cell r="AH202">
            <v>0</v>
          </cell>
          <cell r="AJ202">
            <v>6000000</v>
          </cell>
          <cell r="AR202">
            <v>0</v>
          </cell>
          <cell r="AS202">
            <v>6000000</v>
          </cell>
          <cell r="AT202">
            <v>0</v>
          </cell>
          <cell r="AV202">
            <v>6000000</v>
          </cell>
          <cell r="BD202">
            <v>0</v>
          </cell>
          <cell r="BE202">
            <v>6000000</v>
          </cell>
          <cell r="BF202">
            <v>0</v>
          </cell>
          <cell r="BH202">
            <v>6000000</v>
          </cell>
        </row>
        <row r="203">
          <cell r="H203">
            <v>0</v>
          </cell>
          <cell r="I203">
            <v>0</v>
          </cell>
          <cell r="J203">
            <v>0</v>
          </cell>
          <cell r="L203">
            <v>0</v>
          </cell>
          <cell r="T203">
            <v>90440</v>
          </cell>
          <cell r="U203">
            <v>108000</v>
          </cell>
          <cell r="V203">
            <v>0</v>
          </cell>
          <cell r="X203">
            <v>198440</v>
          </cell>
          <cell r="AF203">
            <v>90440</v>
          </cell>
          <cell r="AG203">
            <v>108000</v>
          </cell>
          <cell r="AH203">
            <v>0</v>
          </cell>
          <cell r="AJ203">
            <v>198440</v>
          </cell>
          <cell r="AR203">
            <v>90440</v>
          </cell>
          <cell r="AS203">
            <v>108000</v>
          </cell>
          <cell r="AT203">
            <v>0</v>
          </cell>
          <cell r="AV203">
            <v>198440</v>
          </cell>
          <cell r="BD203">
            <v>90440</v>
          </cell>
          <cell r="BE203">
            <v>108000</v>
          </cell>
          <cell r="BF203">
            <v>0</v>
          </cell>
          <cell r="BH203">
            <v>198440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286"/>
  <sheetViews>
    <sheetView tabSelected="1" topLeftCell="AB251" zoomScale="70" zoomScaleNormal="70" zoomScaleSheetLayoutView="87" workbookViewId="0">
      <selection activeCell="AE85" sqref="AE85"/>
    </sheetView>
  </sheetViews>
  <sheetFormatPr defaultColWidth="8.85546875" defaultRowHeight="12" x14ac:dyDescent="0.2"/>
  <cols>
    <col min="1" max="1" width="2.42578125" style="7" customWidth="1"/>
    <col min="2" max="2" width="9.42578125" style="53" customWidth="1"/>
    <col min="3" max="3" width="59.85546875" style="7" customWidth="1"/>
    <col min="4" max="4" width="19.42578125" style="7" hidden="1" customWidth="1"/>
    <col min="5" max="5" width="19.42578125" style="7" customWidth="1"/>
    <col min="6" max="6" width="15.5703125" style="57" customWidth="1"/>
    <col min="7" max="7" width="19.140625" style="57" customWidth="1"/>
    <col min="8" max="8" width="12.5703125" style="8" customWidth="1"/>
    <col min="9" max="9" width="12.28515625" style="8" customWidth="1"/>
    <col min="10" max="10" width="16.28515625" style="29" customWidth="1"/>
    <col min="11" max="11" width="16" style="29" customWidth="1"/>
    <col min="12" max="12" width="17" style="37" customWidth="1"/>
    <col min="13" max="13" width="16.28515625" style="29" customWidth="1"/>
    <col min="14" max="14" width="14.28515625" style="29" customWidth="1"/>
    <col min="15" max="15" width="15.28515625" style="37" customWidth="1"/>
    <col min="16" max="16" width="16.42578125" style="29" customWidth="1"/>
    <col min="17" max="17" width="15.7109375" style="37" customWidth="1"/>
    <col min="18" max="18" width="15.85546875" style="37" customWidth="1"/>
    <col min="19" max="19" width="16.7109375" style="29" customWidth="1"/>
    <col min="20" max="20" width="15.5703125" style="37" customWidth="1"/>
    <col min="21" max="21" width="16.7109375" style="37" customWidth="1"/>
    <col min="22" max="22" width="18.7109375" style="29" customWidth="1"/>
    <col min="23" max="23" width="15.42578125" style="37" customWidth="1"/>
    <col min="24" max="24" width="16.42578125" style="37" customWidth="1"/>
    <col min="25" max="25" width="18.7109375" style="29" customWidth="1"/>
    <col min="26" max="26" width="18" style="29" customWidth="1"/>
    <col min="27" max="27" width="18.7109375" style="29" customWidth="1"/>
    <col min="28" max="28" width="16.7109375" style="29" customWidth="1"/>
    <col min="29" max="29" width="17.28515625" style="37" customWidth="1"/>
    <col min="30" max="30" width="18.7109375" style="37" customWidth="1"/>
    <col min="31" max="31" width="16.140625" style="29" customWidth="1"/>
    <col min="32" max="33" width="15.5703125" style="37" customWidth="1"/>
    <col min="34" max="34" width="15.140625" style="37" customWidth="1"/>
    <col min="35" max="35" width="15.28515625" style="29" customWidth="1"/>
    <col min="36" max="36" width="15.5703125" style="37" customWidth="1"/>
    <col min="37" max="37" width="16.7109375" style="37" customWidth="1"/>
    <col min="38" max="38" width="18" style="37" customWidth="1"/>
    <col min="39" max="39" width="15.28515625" style="22" customWidth="1"/>
    <col min="40" max="40" width="13.5703125" style="22" customWidth="1"/>
    <col min="41" max="41" width="18" style="22" customWidth="1"/>
    <col min="42" max="42" width="16.7109375" style="22" customWidth="1"/>
    <col min="43" max="43" width="15.140625" style="22" customWidth="1"/>
    <col min="44" max="44" width="16.5703125" style="22" customWidth="1"/>
    <col min="45" max="45" width="15.5703125" style="22" customWidth="1"/>
    <col min="46" max="46" width="8.85546875" style="22"/>
    <col min="47" max="16384" width="8.85546875" style="7"/>
  </cols>
  <sheetData>
    <row r="1" spans="2:38" ht="12.75" thickBot="1" x14ac:dyDescent="0.25">
      <c r="C1" s="6"/>
      <c r="D1" s="6"/>
      <c r="E1" s="6"/>
      <c r="F1" s="53"/>
    </row>
    <row r="2" spans="2:38" ht="39" customHeight="1" thickBot="1" x14ac:dyDescent="0.25">
      <c r="B2" s="373" t="s">
        <v>168</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1"/>
    </row>
    <row r="3" spans="2:38" ht="39" customHeight="1" thickBot="1" x14ac:dyDescent="0.25">
      <c r="B3" s="373" t="s">
        <v>226</v>
      </c>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5"/>
    </row>
    <row r="4" spans="2:38" ht="43.5" customHeight="1" thickBot="1" x14ac:dyDescent="0.25">
      <c r="B4" s="409" t="s">
        <v>302</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10"/>
    </row>
    <row r="5" spans="2:38" ht="30.75" customHeight="1" x14ac:dyDescent="0.2">
      <c r="B5" s="384" t="s">
        <v>0</v>
      </c>
      <c r="C5" s="387" t="s">
        <v>102</v>
      </c>
      <c r="D5" s="387" t="s">
        <v>1</v>
      </c>
      <c r="E5" s="151" t="s">
        <v>103</v>
      </c>
      <c r="F5" s="387" t="s">
        <v>219</v>
      </c>
      <c r="G5" s="387"/>
      <c r="H5" s="413" t="s">
        <v>107</v>
      </c>
      <c r="I5" s="413"/>
      <c r="J5" s="376" t="s">
        <v>110</v>
      </c>
      <c r="K5" s="376"/>
      <c r="L5" s="376"/>
      <c r="M5" s="376" t="s">
        <v>111</v>
      </c>
      <c r="N5" s="376"/>
      <c r="O5" s="376"/>
      <c r="P5" s="376" t="s">
        <v>112</v>
      </c>
      <c r="Q5" s="379"/>
      <c r="R5" s="379"/>
      <c r="S5" s="381" t="s">
        <v>113</v>
      </c>
      <c r="T5" s="381"/>
      <c r="U5" s="381"/>
      <c r="V5" s="381" t="s">
        <v>114</v>
      </c>
      <c r="W5" s="381"/>
      <c r="X5" s="381"/>
      <c r="Y5" s="393" t="s">
        <v>115</v>
      </c>
      <c r="Z5" s="394"/>
      <c r="AA5" s="394"/>
      <c r="AB5" s="376" t="s">
        <v>116</v>
      </c>
      <c r="AC5" s="376"/>
      <c r="AD5" s="376"/>
      <c r="AE5" s="376"/>
      <c r="AF5" s="376"/>
      <c r="AG5" s="376"/>
      <c r="AH5" s="376"/>
      <c r="AI5" s="376" t="s">
        <v>122</v>
      </c>
      <c r="AJ5" s="377"/>
      <c r="AK5" s="377"/>
      <c r="AL5" s="411" t="s">
        <v>123</v>
      </c>
    </row>
    <row r="6" spans="2:38" ht="48" customHeight="1" x14ac:dyDescent="0.2">
      <c r="B6" s="385"/>
      <c r="C6" s="388"/>
      <c r="D6" s="388"/>
      <c r="E6" s="388" t="s">
        <v>104</v>
      </c>
      <c r="F6" s="390" t="s">
        <v>105</v>
      </c>
      <c r="G6" s="390" t="s">
        <v>106</v>
      </c>
      <c r="H6" s="400" t="s">
        <v>108</v>
      </c>
      <c r="I6" s="400" t="s">
        <v>108</v>
      </c>
      <c r="J6" s="383"/>
      <c r="K6" s="383"/>
      <c r="L6" s="383"/>
      <c r="M6" s="383"/>
      <c r="N6" s="383"/>
      <c r="O6" s="383"/>
      <c r="P6" s="380"/>
      <c r="Q6" s="380"/>
      <c r="R6" s="380"/>
      <c r="S6" s="382"/>
      <c r="T6" s="382"/>
      <c r="U6" s="382"/>
      <c r="V6" s="382"/>
      <c r="W6" s="382"/>
      <c r="X6" s="382"/>
      <c r="Y6" s="395"/>
      <c r="Z6" s="395"/>
      <c r="AA6" s="395"/>
      <c r="AB6" s="383" t="s">
        <v>118</v>
      </c>
      <c r="AC6" s="402"/>
      <c r="AD6" s="402"/>
      <c r="AE6" s="383" t="s">
        <v>119</v>
      </c>
      <c r="AF6" s="403"/>
      <c r="AG6" s="403"/>
      <c r="AH6" s="403"/>
      <c r="AI6" s="378" t="s">
        <v>125</v>
      </c>
      <c r="AJ6" s="378"/>
      <c r="AK6" s="378"/>
      <c r="AL6" s="412"/>
    </row>
    <row r="7" spans="2:38" ht="57.6" customHeight="1" thickBot="1" x14ac:dyDescent="0.25">
      <c r="B7" s="386"/>
      <c r="C7" s="389"/>
      <c r="D7" s="389"/>
      <c r="E7" s="389"/>
      <c r="F7" s="391"/>
      <c r="G7" s="391"/>
      <c r="H7" s="401"/>
      <c r="I7" s="401"/>
      <c r="J7" s="184" t="s">
        <v>78</v>
      </c>
      <c r="K7" s="185" t="s">
        <v>79</v>
      </c>
      <c r="L7" s="185" t="s">
        <v>109</v>
      </c>
      <c r="M7" s="184" t="s">
        <v>78</v>
      </c>
      <c r="N7" s="185" t="s">
        <v>79</v>
      </c>
      <c r="O7" s="185" t="s">
        <v>83</v>
      </c>
      <c r="P7" s="184" t="s">
        <v>78</v>
      </c>
      <c r="Q7" s="185" t="s">
        <v>79</v>
      </c>
      <c r="R7" s="185" t="s">
        <v>83</v>
      </c>
      <c r="S7" s="184" t="s">
        <v>78</v>
      </c>
      <c r="T7" s="185" t="s">
        <v>79</v>
      </c>
      <c r="U7" s="185" t="s">
        <v>83</v>
      </c>
      <c r="V7" s="184" t="s">
        <v>78</v>
      </c>
      <c r="W7" s="185" t="s">
        <v>79</v>
      </c>
      <c r="X7" s="185" t="s">
        <v>83</v>
      </c>
      <c r="Y7" s="184" t="s">
        <v>78</v>
      </c>
      <c r="Z7" s="184" t="s">
        <v>79</v>
      </c>
      <c r="AA7" s="184" t="s">
        <v>83</v>
      </c>
      <c r="AB7" s="184" t="s">
        <v>78</v>
      </c>
      <c r="AC7" s="185" t="s">
        <v>79</v>
      </c>
      <c r="AD7" s="185" t="s">
        <v>117</v>
      </c>
      <c r="AE7" s="184" t="s">
        <v>78</v>
      </c>
      <c r="AF7" s="185" t="s">
        <v>79</v>
      </c>
      <c r="AG7" s="185" t="s">
        <v>120</v>
      </c>
      <c r="AH7" s="185" t="s">
        <v>121</v>
      </c>
      <c r="AI7" s="184" t="s">
        <v>78</v>
      </c>
      <c r="AJ7" s="185" t="s">
        <v>79</v>
      </c>
      <c r="AK7" s="185" t="s">
        <v>117</v>
      </c>
      <c r="AL7" s="186"/>
    </row>
    <row r="8" spans="2:38" ht="55.5" customHeight="1" x14ac:dyDescent="0.2">
      <c r="B8" s="149">
        <v>1.1000000000000001</v>
      </c>
      <c r="C8" s="398" t="s">
        <v>227</v>
      </c>
      <c r="D8" s="399"/>
      <c r="E8" s="187"/>
      <c r="F8" s="69"/>
      <c r="G8" s="69"/>
      <c r="H8" s="70"/>
      <c r="I8" s="70"/>
      <c r="J8" s="68"/>
      <c r="K8" s="68"/>
      <c r="L8" s="65"/>
      <c r="M8" s="68"/>
      <c r="N8" s="68"/>
      <c r="O8" s="65"/>
      <c r="P8" s="188"/>
      <c r="Q8" s="65"/>
      <c r="R8" s="65"/>
      <c r="S8" s="188"/>
      <c r="T8" s="65"/>
      <c r="U8" s="65"/>
      <c r="V8" s="188"/>
      <c r="W8" s="65"/>
      <c r="X8" s="65"/>
      <c r="Y8" s="188"/>
      <c r="Z8" s="188"/>
      <c r="AA8" s="188"/>
      <c r="AB8" s="188"/>
      <c r="AC8" s="65"/>
      <c r="AD8" s="65"/>
      <c r="AE8" s="188"/>
      <c r="AF8" s="65"/>
      <c r="AG8" s="65"/>
      <c r="AH8" s="65"/>
      <c r="AI8" s="188"/>
      <c r="AJ8" s="65"/>
      <c r="AK8" s="65"/>
      <c r="AL8" s="66"/>
    </row>
    <row r="9" spans="2:38" ht="27.6" customHeight="1" x14ac:dyDescent="0.2">
      <c r="B9" s="150"/>
      <c r="C9" s="107" t="s">
        <v>126</v>
      </c>
      <c r="D9" s="152"/>
      <c r="E9" s="152"/>
      <c r="F9" s="10"/>
      <c r="G9" s="10"/>
      <c r="H9" s="11"/>
      <c r="I9" s="11"/>
      <c r="J9" s="30"/>
      <c r="K9" s="30"/>
      <c r="L9" s="31"/>
      <c r="M9" s="30"/>
      <c r="N9" s="30"/>
      <c r="O9" s="31"/>
      <c r="P9" s="32"/>
      <c r="Q9" s="31"/>
      <c r="R9" s="31"/>
      <c r="S9" s="32"/>
      <c r="T9" s="31"/>
      <c r="U9" s="31"/>
      <c r="V9" s="32"/>
      <c r="W9" s="31"/>
      <c r="X9" s="31"/>
      <c r="Y9" s="32"/>
      <c r="Z9" s="32"/>
      <c r="AA9" s="32"/>
      <c r="AB9" s="32"/>
      <c r="AC9" s="31"/>
      <c r="AD9" s="31"/>
      <c r="AE9" s="32"/>
      <c r="AF9" s="31"/>
      <c r="AG9" s="31"/>
      <c r="AH9" s="31"/>
      <c r="AI9" s="32"/>
      <c r="AJ9" s="31"/>
      <c r="AK9" s="31"/>
      <c r="AL9" s="34"/>
    </row>
    <row r="10" spans="2:38" ht="69.599999999999994" customHeight="1" x14ac:dyDescent="0.25">
      <c r="B10" s="244" t="s">
        <v>272</v>
      </c>
      <c r="C10" s="169" t="s">
        <v>254</v>
      </c>
      <c r="D10" s="92"/>
      <c r="E10" s="170" t="s">
        <v>231</v>
      </c>
      <c r="F10" s="10" t="s">
        <v>230</v>
      </c>
      <c r="G10" s="10" t="s">
        <v>249</v>
      </c>
      <c r="H10" s="164">
        <v>2021</v>
      </c>
      <c r="I10" s="164">
        <v>2025</v>
      </c>
      <c r="J10" s="30">
        <f>'[1]Summary for IPSIS'!$H$8+'[1]Summary for IPSIS'!$I$8</f>
        <v>3316420</v>
      </c>
      <c r="K10" s="30">
        <f>'[1]Summary for IPSIS'!$J$8</f>
        <v>0</v>
      </c>
      <c r="L10" s="31">
        <f>J10+K10</f>
        <v>3316420</v>
      </c>
      <c r="M10" s="30">
        <f>'[1]Summary for IPSIS'!$T$8+'[1]Summary for IPSIS'!$U$8</f>
        <v>3316420</v>
      </c>
      <c r="N10" s="258">
        <f>'[1]Summary for IPSIS'!$V$8</f>
        <v>0</v>
      </c>
      <c r="O10" s="31">
        <f>M10+N10</f>
        <v>3316420</v>
      </c>
      <c r="P10" s="32">
        <f>'[1]Summary for IPSIS'!$AF$8+'[1]Summary for IPSIS'!$AG$8</f>
        <v>3316420</v>
      </c>
      <c r="Q10" s="31">
        <f>'[1]Summary for IPSIS'!$AH$8</f>
        <v>0</v>
      </c>
      <c r="R10" s="31">
        <f>P10+Q10</f>
        <v>3316420</v>
      </c>
      <c r="S10" s="32">
        <f>'[1]Summary for IPSIS'!$AR$8+'[1]Summary for IPSIS'!$AS$8</f>
        <v>3316420</v>
      </c>
      <c r="T10" s="31">
        <f>'[1]Summary for IPSIS'!$AT$8</f>
        <v>0</v>
      </c>
      <c r="U10" s="31">
        <f>S10+T10</f>
        <v>3316420</v>
      </c>
      <c r="V10" s="32">
        <f>'[1]Summary for IPSIS'!$BD$8+'[1]Summary for IPSIS'!$BE$8</f>
        <v>3316420</v>
      </c>
      <c r="W10" s="31">
        <f>'[1]Summary for IPSIS'!$BF$8</f>
        <v>0</v>
      </c>
      <c r="X10" s="31">
        <f>V10+W10</f>
        <v>3316420</v>
      </c>
      <c r="Y10" s="32">
        <f>J10+M10+P10+S10+V10</f>
        <v>16582100</v>
      </c>
      <c r="Z10" s="32">
        <f>K10+N10+Q10+T10+W10</f>
        <v>0</v>
      </c>
      <c r="AA10" s="32">
        <f>Y10+Z10</f>
        <v>16582100</v>
      </c>
      <c r="AB10" s="32">
        <f>SUM('[1]Summary for IPSIS'!$L$8+'[1]Summary for IPSIS'!$X$8+'[1]Summary for IPSIS'!$AJ$8)</f>
        <v>5288100</v>
      </c>
      <c r="AC10" s="31">
        <f>0</f>
        <v>0</v>
      </c>
      <c r="AD10" s="31">
        <f>AB10+AC10</f>
        <v>5288100</v>
      </c>
      <c r="AE10" s="32">
        <f>7768600</f>
        <v>7768600</v>
      </c>
      <c r="AF10" s="31">
        <f>0</f>
        <v>0</v>
      </c>
      <c r="AG10" s="31"/>
      <c r="AH10" s="31">
        <f t="shared" ref="AH10:AH25" si="0">AE10+AF10</f>
        <v>7768600</v>
      </c>
      <c r="AI10" s="32">
        <f>'[1]Summary for IPSIS'!$AV$8+'[1]Summary for IPSIS'!$BH$8</f>
        <v>3525400</v>
      </c>
      <c r="AJ10" s="31">
        <f>0</f>
        <v>0</v>
      </c>
      <c r="AK10" s="31">
        <f>AI10+AJ10</f>
        <v>3525400</v>
      </c>
      <c r="AL10" s="189">
        <f>SUM(AK10+AH10+AD10)-AA10</f>
        <v>0</v>
      </c>
    </row>
    <row r="11" spans="2:38" ht="67.150000000000006" customHeight="1" x14ac:dyDescent="0.25">
      <c r="B11" s="244" t="s">
        <v>273</v>
      </c>
      <c r="C11" s="169" t="s">
        <v>253</v>
      </c>
      <c r="D11" s="92"/>
      <c r="E11" s="170" t="s">
        <v>231</v>
      </c>
      <c r="F11" s="10" t="s">
        <v>230</v>
      </c>
      <c r="G11" s="10" t="s">
        <v>249</v>
      </c>
      <c r="H11" s="164">
        <v>2021</v>
      </c>
      <c r="I11" s="164">
        <v>2025</v>
      </c>
      <c r="J11" s="30">
        <f>'[1]Summary for IPSIS'!$H$9+'[1]Summary for IPSIS'!$I$9</f>
        <v>2656736</v>
      </c>
      <c r="K11" s="30">
        <f>'[1]Summary for IPSIS'!$J$9</f>
        <v>0</v>
      </c>
      <c r="L11" s="31">
        <f>J11+K11</f>
        <v>2656736</v>
      </c>
      <c r="M11" s="30">
        <f>'[1]Summary for IPSIS'!$T$9+'[1]Summary for IPSIS'!$U$9</f>
        <v>2656736</v>
      </c>
      <c r="N11" s="258">
        <f>'[1]Summary for IPSIS'!$V$9</f>
        <v>0</v>
      </c>
      <c r="O11" s="31">
        <f t="shared" ref="O11:O25" si="1">M11+N11</f>
        <v>2656736</v>
      </c>
      <c r="P11" s="32">
        <f>'[1]Summary for IPSIS'!$AF$9+'[1]Summary for IPSIS'!$AG$9</f>
        <v>2656736</v>
      </c>
      <c r="Q11" s="31">
        <f>'[1]Summary for IPSIS'!$AH$9</f>
        <v>0</v>
      </c>
      <c r="R11" s="31">
        <f t="shared" ref="R11:R25" si="2">P11+Q11</f>
        <v>2656736</v>
      </c>
      <c r="S11" s="32">
        <f>'[1]Summary for IPSIS'!$AR$9+'[1]Summary for IPSIS'!$AS$9</f>
        <v>2656736</v>
      </c>
      <c r="T11" s="31">
        <f>'[1]Summary for IPSIS'!$AT$9</f>
        <v>0</v>
      </c>
      <c r="U11" s="31">
        <f t="shared" ref="U11:U25" si="3">S11+T11</f>
        <v>2656736</v>
      </c>
      <c r="V11" s="32">
        <f>'[1]Summary for IPSIS'!$BD$9+'[1]Summary for IPSIS'!$BE$9</f>
        <v>2656736</v>
      </c>
      <c r="W11" s="31">
        <f>'[1]Summary for IPSIS'!$BF$9</f>
        <v>0</v>
      </c>
      <c r="X11" s="31">
        <f t="shared" ref="X11:X25" si="4">V11+W11</f>
        <v>2656736</v>
      </c>
      <c r="Y11" s="32">
        <f t="shared" ref="Y11:Y25" si="5">J11+M11+P11+S11+V11</f>
        <v>13283680</v>
      </c>
      <c r="Z11" s="32">
        <f t="shared" ref="Z11:Z25" si="6">K11+N11+Q11+T11+W11</f>
        <v>0</v>
      </c>
      <c r="AA11" s="32">
        <f t="shared" ref="AA11:AA25" si="7">Y11+Z11</f>
        <v>13283680</v>
      </c>
      <c r="AB11" s="32">
        <f>SUM('[1]Summary for IPSIS'!$L$9+'[1]Summary for IPSIS'!$X$9+'[1]Summary for IPSIS'!$AJ$9)</f>
        <v>4248480</v>
      </c>
      <c r="AC11" s="31">
        <f>0</f>
        <v>0</v>
      </c>
      <c r="AD11" s="31">
        <f t="shared" ref="AD11:AD25" si="8">AB11+AC11</f>
        <v>4248480</v>
      </c>
      <c r="AE11" s="32">
        <f>6202880</f>
        <v>6202880</v>
      </c>
      <c r="AF11" s="32">
        <f>0</f>
        <v>0</v>
      </c>
      <c r="AG11" s="31"/>
      <c r="AH11" s="31">
        <f t="shared" si="0"/>
        <v>6202880</v>
      </c>
      <c r="AI11" s="32">
        <f>'[1]Summary for IPSIS'!$AV$9+'[1]Summary for IPSIS'!$BH$9</f>
        <v>2832320</v>
      </c>
      <c r="AJ11" s="31">
        <f>0</f>
        <v>0</v>
      </c>
      <c r="AK11" s="31">
        <f t="shared" ref="AK11:AK25" si="9">AI11+AJ11</f>
        <v>2832320</v>
      </c>
      <c r="AL11" s="189">
        <f t="shared" ref="AL11:AL25" si="10">SUM(AK11+AH11+AD11)-AA11</f>
        <v>0</v>
      </c>
    </row>
    <row r="12" spans="2:38" ht="67.150000000000006" customHeight="1" x14ac:dyDescent="0.25">
      <c r="B12" s="244" t="s">
        <v>274</v>
      </c>
      <c r="C12" s="169" t="s">
        <v>251</v>
      </c>
      <c r="D12" s="92"/>
      <c r="E12" s="170" t="s">
        <v>242</v>
      </c>
      <c r="F12" s="10" t="s">
        <v>252</v>
      </c>
      <c r="G12" s="10"/>
      <c r="H12" s="164">
        <v>2021</v>
      </c>
      <c r="I12" s="164">
        <v>2025</v>
      </c>
      <c r="J12" s="30">
        <f>'[1]Summary for IPSIS'!$H$10+'[1]Summary for IPSIS'!$I$10</f>
        <v>1806240</v>
      </c>
      <c r="K12" s="30">
        <f>'[1]Summary for IPSIS'!$J$10</f>
        <v>0</v>
      </c>
      <c r="L12" s="31">
        <f>J12+K12</f>
        <v>1806240</v>
      </c>
      <c r="M12" s="30">
        <f>'[1]Summary for IPSIS'!$T$10+'[1]Summary for IPSIS'!$U$10</f>
        <v>1806240</v>
      </c>
      <c r="N12" s="258">
        <f>'[1]Summary for IPSIS'!$V$10</f>
        <v>0</v>
      </c>
      <c r="O12" s="31">
        <f t="shared" si="1"/>
        <v>1806240</v>
      </c>
      <c r="P12" s="32">
        <f>'[1]Summary for IPSIS'!$AF$10+'[1]Summary for IPSIS'!$AG$10</f>
        <v>1806240</v>
      </c>
      <c r="Q12" s="31">
        <f>'[1]Summary for IPSIS'!$AH$10</f>
        <v>0</v>
      </c>
      <c r="R12" s="31">
        <f t="shared" si="2"/>
        <v>1806240</v>
      </c>
      <c r="S12" s="32">
        <f>'[1]Summary for IPSIS'!$AR$10+'[1]Summary for IPSIS'!$AS$10</f>
        <v>1806240</v>
      </c>
      <c r="T12" s="31">
        <f>'[1]Summary for IPSIS'!$AT$10</f>
        <v>0</v>
      </c>
      <c r="U12" s="31">
        <f t="shared" si="3"/>
        <v>1806240</v>
      </c>
      <c r="V12" s="32">
        <f>'[1]Summary for IPSIS'!$BD$10+'[1]Summary for IPSIS'!$BE$10</f>
        <v>1806240</v>
      </c>
      <c r="W12" s="31">
        <f>'[1]Summary for IPSIS'!$BF$10</f>
        <v>0</v>
      </c>
      <c r="X12" s="31">
        <f t="shared" si="4"/>
        <v>1806240</v>
      </c>
      <c r="Y12" s="32">
        <f t="shared" si="5"/>
        <v>9031200</v>
      </c>
      <c r="Z12" s="32">
        <f t="shared" si="6"/>
        <v>0</v>
      </c>
      <c r="AA12" s="32">
        <f t="shared" si="7"/>
        <v>9031200</v>
      </c>
      <c r="AB12" s="32">
        <f>SUM('[1]Summary for IPSIS'!$L$10+'[1]Summary for IPSIS'!$X$10+'[1]Summary for IPSIS'!$AJ$10)</f>
        <v>5418720</v>
      </c>
      <c r="AC12" s="31">
        <f>0</f>
        <v>0</v>
      </c>
      <c r="AD12" s="31">
        <f t="shared" si="8"/>
        <v>5418720</v>
      </c>
      <c r="AE12" s="32">
        <f>0</f>
        <v>0</v>
      </c>
      <c r="AF12" s="32">
        <f>0</f>
        <v>0</v>
      </c>
      <c r="AG12" s="31"/>
      <c r="AH12" s="31">
        <f t="shared" si="0"/>
        <v>0</v>
      </c>
      <c r="AI12" s="32">
        <f>'[1]Summary for IPSIS'!$AV$10+'[1]Summary for IPSIS'!$BH$10</f>
        <v>3612480</v>
      </c>
      <c r="AJ12" s="31">
        <f>0</f>
        <v>0</v>
      </c>
      <c r="AK12" s="31">
        <f t="shared" si="9"/>
        <v>3612480</v>
      </c>
      <c r="AL12" s="189">
        <f t="shared" si="10"/>
        <v>0</v>
      </c>
    </row>
    <row r="13" spans="2:38" ht="67.150000000000006" customHeight="1" x14ac:dyDescent="0.25">
      <c r="B13" s="244" t="s">
        <v>275</v>
      </c>
      <c r="C13" s="169" t="s">
        <v>250</v>
      </c>
      <c r="D13" s="92"/>
      <c r="E13" s="170" t="s">
        <v>231</v>
      </c>
      <c r="F13" s="10" t="s">
        <v>230</v>
      </c>
      <c r="G13" s="10" t="s">
        <v>249</v>
      </c>
      <c r="H13" s="164">
        <v>2021</v>
      </c>
      <c r="I13" s="164">
        <v>2025</v>
      </c>
      <c r="J13" s="30">
        <f>'[1]Summary for IPSIS'!$H$11+'[1]Summary for IPSIS'!$I$11</f>
        <v>2168008</v>
      </c>
      <c r="K13" s="30">
        <f>'[1]Summary for IPSIS'!$J$11</f>
        <v>0</v>
      </c>
      <c r="L13" s="31">
        <f>J13+K13</f>
        <v>2168008</v>
      </c>
      <c r="M13" s="30">
        <f>'[1]Summary for IPSIS'!$T$11+'[1]Summary for IPSIS'!$U$11</f>
        <v>2168008</v>
      </c>
      <c r="N13" s="258">
        <f>'[1]Summary for IPSIS'!$V$11</f>
        <v>0</v>
      </c>
      <c r="O13" s="31">
        <f t="shared" si="1"/>
        <v>2168008</v>
      </c>
      <c r="P13" s="32">
        <f>'[1]Summary for IPSIS'!$AF$11+'[1]Summary for IPSIS'!$AG$11</f>
        <v>2168008</v>
      </c>
      <c r="Q13" s="31">
        <f>'[1]Summary for IPSIS'!$AH$11</f>
        <v>0</v>
      </c>
      <c r="R13" s="31">
        <f t="shared" si="2"/>
        <v>2168008</v>
      </c>
      <c r="S13" s="32">
        <f>'[1]Summary for IPSIS'!$AR$11+'[1]Summary for IPSIS'!$AS$11</f>
        <v>2168008</v>
      </c>
      <c r="T13" s="31">
        <f>'[1]Summary for IPSIS'!$AT$11</f>
        <v>0</v>
      </c>
      <c r="U13" s="31">
        <f t="shared" si="3"/>
        <v>2168008</v>
      </c>
      <c r="V13" s="32">
        <f>'[1]Summary for IPSIS'!$BD$11+'[1]Summary for IPSIS'!$BE$11</f>
        <v>2168008</v>
      </c>
      <c r="W13" s="31">
        <f>'[1]Summary for IPSIS'!$BF$11</f>
        <v>0</v>
      </c>
      <c r="X13" s="31">
        <f t="shared" si="4"/>
        <v>2168008</v>
      </c>
      <c r="Y13" s="32">
        <f t="shared" si="5"/>
        <v>10840040</v>
      </c>
      <c r="Z13" s="32">
        <f t="shared" si="6"/>
        <v>0</v>
      </c>
      <c r="AA13" s="32">
        <f t="shared" si="7"/>
        <v>10840040</v>
      </c>
      <c r="AB13" s="32">
        <f>SUM('[1]Summary for IPSIS'!$L$11+'[1]Summary for IPSIS'!$X$11+'[1]Summary for IPSIS'!$AJ$11)</f>
        <v>1842864</v>
      </c>
      <c r="AC13" s="31">
        <f>0</f>
        <v>0</v>
      </c>
      <c r="AD13" s="31">
        <f t="shared" si="8"/>
        <v>1842864</v>
      </c>
      <c r="AE13" s="32">
        <f>7768600</f>
        <v>7768600</v>
      </c>
      <c r="AF13" s="32">
        <f>0</f>
        <v>0</v>
      </c>
      <c r="AG13" s="31"/>
      <c r="AH13" s="31">
        <f t="shared" si="0"/>
        <v>7768600</v>
      </c>
      <c r="AI13" s="32">
        <f>'[1]Summary for IPSIS'!$AV$11+'[1]Summary for IPSIS'!$BH$11</f>
        <v>1228576</v>
      </c>
      <c r="AJ13" s="31">
        <f>0</f>
        <v>0</v>
      </c>
      <c r="AK13" s="31">
        <f t="shared" si="9"/>
        <v>1228576</v>
      </c>
      <c r="AL13" s="189">
        <f t="shared" si="10"/>
        <v>0</v>
      </c>
    </row>
    <row r="14" spans="2:38" ht="67.150000000000006" customHeight="1" x14ac:dyDescent="0.25">
      <c r="B14" s="244" t="s">
        <v>276</v>
      </c>
      <c r="C14" s="169" t="s">
        <v>248</v>
      </c>
      <c r="D14" s="92"/>
      <c r="E14" s="170" t="s">
        <v>231</v>
      </c>
      <c r="F14" s="10" t="s">
        <v>230</v>
      </c>
      <c r="G14" s="10"/>
      <c r="H14" s="164">
        <v>2021</v>
      </c>
      <c r="I14" s="164">
        <v>2022</v>
      </c>
      <c r="J14" s="30">
        <f>'[1]Summary for IPSIS'!$H$12+'[1]Summary for IPSIS'!$I$12</f>
        <v>1619472</v>
      </c>
      <c r="K14" s="30">
        <f>'[1]Summary for IPSIS'!$J$12</f>
        <v>0</v>
      </c>
      <c r="L14" s="31">
        <f t="shared" ref="L14:L25" si="11">J14+K14</f>
        <v>1619472</v>
      </c>
      <c r="M14" s="30">
        <f>'[1]Summary for IPSIS'!$T$12+'[1]Summary for IPSIS'!$U$12</f>
        <v>255792</v>
      </c>
      <c r="N14" s="258">
        <f>'[1]Summary for IPSIS'!$V$12</f>
        <v>0</v>
      </c>
      <c r="O14" s="31">
        <f t="shared" si="1"/>
        <v>255792</v>
      </c>
      <c r="P14" s="32">
        <f>'[1]Summary for IPSIS'!$AF$12+'[1]Summary for IPSIS'!$AG$12</f>
        <v>0</v>
      </c>
      <c r="Q14" s="31">
        <f>'[1]Summary for IPSIS'!$AH$12</f>
        <v>0</v>
      </c>
      <c r="R14" s="31">
        <f t="shared" si="2"/>
        <v>0</v>
      </c>
      <c r="S14" s="32">
        <f>'[1]Summary for IPSIS'!$AR$12+'[1]Summary for IPSIS'!$AS$12</f>
        <v>0</v>
      </c>
      <c r="T14" s="31">
        <f>'[1]Summary for IPSIS'!$AT$12</f>
        <v>0</v>
      </c>
      <c r="U14" s="31">
        <f t="shared" si="3"/>
        <v>0</v>
      </c>
      <c r="V14" s="32">
        <f>'[1]Summary for IPSIS'!$BD$12+'[1]Summary for IPSIS'!$BE$12</f>
        <v>0</v>
      </c>
      <c r="W14" s="31">
        <f>'[1]Summary for IPSIS'!$BF$12</f>
        <v>0</v>
      </c>
      <c r="X14" s="31">
        <f t="shared" si="4"/>
        <v>0</v>
      </c>
      <c r="Y14" s="32">
        <f t="shared" si="5"/>
        <v>1875264</v>
      </c>
      <c r="Z14" s="32">
        <f t="shared" si="6"/>
        <v>0</v>
      </c>
      <c r="AA14" s="32">
        <f t="shared" si="7"/>
        <v>1875264</v>
      </c>
      <c r="AB14" s="32">
        <f>SUM('[1]Summary for IPSIS'!$L$12+'[1]Summary for IPSIS'!$X$12+'[1]Summary for IPSIS'!$AJ$12)</f>
        <v>1875264</v>
      </c>
      <c r="AC14" s="31">
        <f>0</f>
        <v>0</v>
      </c>
      <c r="AD14" s="31">
        <f t="shared" si="8"/>
        <v>1875264</v>
      </c>
      <c r="AE14" s="32">
        <f>0</f>
        <v>0</v>
      </c>
      <c r="AF14" s="32">
        <f>0</f>
        <v>0</v>
      </c>
      <c r="AG14" s="31"/>
      <c r="AH14" s="31">
        <f t="shared" si="0"/>
        <v>0</v>
      </c>
      <c r="AI14" s="32">
        <f>'[1]Summary for IPSIS'!$AV$12+'[1]Summary for IPSIS'!$BH$12</f>
        <v>0</v>
      </c>
      <c r="AJ14" s="31">
        <v>0</v>
      </c>
      <c r="AK14" s="31">
        <f t="shared" si="9"/>
        <v>0</v>
      </c>
      <c r="AL14" s="189">
        <f t="shared" si="10"/>
        <v>0</v>
      </c>
    </row>
    <row r="15" spans="2:38" ht="67.150000000000006" customHeight="1" x14ac:dyDescent="0.25">
      <c r="B15" s="244" t="s">
        <v>277</v>
      </c>
      <c r="C15" s="171" t="s">
        <v>246</v>
      </c>
      <c r="D15" s="92"/>
      <c r="E15" s="170" t="s">
        <v>231</v>
      </c>
      <c r="F15" s="10" t="s">
        <v>230</v>
      </c>
      <c r="G15" s="10" t="s">
        <v>247</v>
      </c>
      <c r="H15" s="164">
        <v>2021</v>
      </c>
      <c r="I15" s="164">
        <v>2025</v>
      </c>
      <c r="J15" s="30">
        <f>'[1]Summary for IPSIS'!$H$13+'[1]Summary for IPSIS'!$I$13</f>
        <v>705080</v>
      </c>
      <c r="K15" s="30">
        <f>'[1]Summary for IPSIS'!$J$13</f>
        <v>0</v>
      </c>
      <c r="L15" s="31">
        <f t="shared" si="11"/>
        <v>705080</v>
      </c>
      <c r="M15" s="30">
        <f>'[1]Summary for IPSIS'!$T$13+'[1]Summary for IPSIS'!$U$13</f>
        <v>705080</v>
      </c>
      <c r="N15" s="258">
        <f>'[1]Summary for IPSIS'!$V$13</f>
        <v>0</v>
      </c>
      <c r="O15" s="31">
        <f t="shared" si="1"/>
        <v>705080</v>
      </c>
      <c r="P15" s="32">
        <f>'[1]Summary for IPSIS'!$AF$13+'[1]Summary for IPSIS'!$AG$13</f>
        <v>705080</v>
      </c>
      <c r="Q15" s="31">
        <f>'[1]Summary for IPSIS'!$AH$13</f>
        <v>0</v>
      </c>
      <c r="R15" s="31">
        <f t="shared" si="2"/>
        <v>705080</v>
      </c>
      <c r="S15" s="32">
        <f>'[1]Summary for IPSIS'!$AR$13+'[1]Summary for IPSIS'!$AS$13</f>
        <v>705080</v>
      </c>
      <c r="T15" s="31">
        <f>'[1]Summary for IPSIS'!$AT$13</f>
        <v>0</v>
      </c>
      <c r="U15" s="31">
        <f t="shared" si="3"/>
        <v>705080</v>
      </c>
      <c r="V15" s="32">
        <f>'[1]Summary for IPSIS'!$BD$13+'[1]Summary for IPSIS'!$BE$13</f>
        <v>705080</v>
      </c>
      <c r="W15" s="31">
        <f>'[1]Summary for IPSIS'!$BF$13</f>
        <v>0</v>
      </c>
      <c r="X15" s="31">
        <f t="shared" si="4"/>
        <v>705080</v>
      </c>
      <c r="Y15" s="32">
        <f t="shared" si="5"/>
        <v>3525400</v>
      </c>
      <c r="Z15" s="32">
        <f t="shared" si="6"/>
        <v>0</v>
      </c>
      <c r="AA15" s="32">
        <f t="shared" si="7"/>
        <v>3525400</v>
      </c>
      <c r="AB15" s="32">
        <f>SUM('[1]Summary for IPSIS'!$L$13+'[1]Summary for IPSIS'!$X$13+'[1]Summary for IPSIS'!$AJ$13)</f>
        <v>2115240</v>
      </c>
      <c r="AC15" s="31">
        <f>0</f>
        <v>0</v>
      </c>
      <c r="AD15" s="31">
        <f t="shared" si="8"/>
        <v>2115240</v>
      </c>
      <c r="AE15" s="32">
        <f>0</f>
        <v>0</v>
      </c>
      <c r="AF15" s="32">
        <f>0</f>
        <v>0</v>
      </c>
      <c r="AG15" s="31"/>
      <c r="AH15" s="31">
        <f t="shared" si="0"/>
        <v>0</v>
      </c>
      <c r="AI15" s="32">
        <f>'[1]Summary for IPSIS'!$AV$13+'[1]Summary for IPSIS'!$BH$13</f>
        <v>1410160</v>
      </c>
      <c r="AJ15" s="31">
        <f>0</f>
        <v>0</v>
      </c>
      <c r="AK15" s="31">
        <f t="shared" si="9"/>
        <v>1410160</v>
      </c>
      <c r="AL15" s="189">
        <f t="shared" si="10"/>
        <v>0</v>
      </c>
    </row>
    <row r="16" spans="2:38" ht="54" customHeight="1" x14ac:dyDescent="0.25">
      <c r="B16" s="244" t="s">
        <v>278</v>
      </c>
      <c r="C16" s="171" t="s">
        <v>245</v>
      </c>
      <c r="D16" s="92"/>
      <c r="E16" s="170" t="s">
        <v>231</v>
      </c>
      <c r="F16" s="10" t="s">
        <v>230</v>
      </c>
      <c r="G16" s="10" t="s">
        <v>129</v>
      </c>
      <c r="H16" s="164">
        <v>2021</v>
      </c>
      <c r="I16" s="164">
        <v>2025</v>
      </c>
      <c r="J16" s="30">
        <f>'[1]Summary for IPSIS'!$H$14+'[1]Summary for IPSIS'!$I$14</f>
        <v>614288</v>
      </c>
      <c r="K16" s="30">
        <f>'[1]Summary for IPSIS'!$J$14</f>
        <v>0</v>
      </c>
      <c r="L16" s="31">
        <f t="shared" si="11"/>
        <v>614288</v>
      </c>
      <c r="M16" s="30">
        <f>'[1]Summary for IPSIS'!$T$14+'[1]Summary for IPSIS'!$U$14</f>
        <v>614288</v>
      </c>
      <c r="N16" s="258">
        <f>'[1]Summary for IPSIS'!$V$14</f>
        <v>0</v>
      </c>
      <c r="O16" s="31">
        <f t="shared" si="1"/>
        <v>614288</v>
      </c>
      <c r="P16" s="32">
        <f>'[1]Summary for IPSIS'!$AF$14+'[1]Summary for IPSIS'!$AG$14</f>
        <v>614288</v>
      </c>
      <c r="Q16" s="31">
        <f>'[1]Summary for IPSIS'!$AH$14</f>
        <v>0</v>
      </c>
      <c r="R16" s="31">
        <f t="shared" si="2"/>
        <v>614288</v>
      </c>
      <c r="S16" s="32">
        <f>'[1]Summary for IPSIS'!$AR$14+'[1]Summary for IPSIS'!$AS$14</f>
        <v>614288</v>
      </c>
      <c r="T16" s="31">
        <f>'[1]Summary for IPSIS'!$AT$14</f>
        <v>0</v>
      </c>
      <c r="U16" s="31">
        <f t="shared" si="3"/>
        <v>614288</v>
      </c>
      <c r="V16" s="32">
        <f>'[1]Summary for IPSIS'!$BD$14+'[1]Summary for IPSIS'!$BE$14</f>
        <v>614288</v>
      </c>
      <c r="W16" s="31">
        <f>'[1]Summary for IPSIS'!$BF$14</f>
        <v>0</v>
      </c>
      <c r="X16" s="31">
        <f t="shared" si="4"/>
        <v>614288</v>
      </c>
      <c r="Y16" s="32">
        <f t="shared" si="5"/>
        <v>3071440</v>
      </c>
      <c r="Z16" s="32">
        <f t="shared" si="6"/>
        <v>0</v>
      </c>
      <c r="AA16" s="32">
        <f t="shared" si="7"/>
        <v>3071440</v>
      </c>
      <c r="AB16" s="32">
        <f>SUM('[1]Summary for IPSIS'!$L$14+'[1]Summary for IPSIS'!$X$14+'[1]Summary for IPSIS'!$AJ$14)</f>
        <v>1842864</v>
      </c>
      <c r="AC16" s="31">
        <f>0</f>
        <v>0</v>
      </c>
      <c r="AD16" s="31">
        <f t="shared" si="8"/>
        <v>1842864</v>
      </c>
      <c r="AE16" s="32">
        <f>0</f>
        <v>0</v>
      </c>
      <c r="AF16" s="32">
        <f>0</f>
        <v>0</v>
      </c>
      <c r="AG16" s="31"/>
      <c r="AH16" s="31">
        <f t="shared" si="0"/>
        <v>0</v>
      </c>
      <c r="AI16" s="32">
        <f>'[1]Summary for IPSIS'!$AV$14+'[1]Summary for IPSIS'!$BH$14</f>
        <v>1228576</v>
      </c>
      <c r="AJ16" s="31">
        <f>0</f>
        <v>0</v>
      </c>
      <c r="AK16" s="31">
        <f t="shared" si="9"/>
        <v>1228576</v>
      </c>
      <c r="AL16" s="189">
        <f t="shared" si="10"/>
        <v>0</v>
      </c>
    </row>
    <row r="17" spans="2:46" ht="67.150000000000006" customHeight="1" x14ac:dyDescent="0.25">
      <c r="B17" s="244" t="s">
        <v>279</v>
      </c>
      <c r="C17" s="171" t="s">
        <v>243</v>
      </c>
      <c r="D17" s="92"/>
      <c r="E17" s="170" t="s">
        <v>129</v>
      </c>
      <c r="F17" s="10" t="s">
        <v>230</v>
      </c>
      <c r="G17" s="10" t="s">
        <v>129</v>
      </c>
      <c r="H17" s="164">
        <v>2021</v>
      </c>
      <c r="I17" s="164">
        <v>2025</v>
      </c>
      <c r="J17" s="30">
        <f>'[1]Summary for IPSIS'!$H$15+'[1]Summary for IPSIS'!$I$15</f>
        <v>927432</v>
      </c>
      <c r="K17" s="30">
        <f>'[1]Summary for IPSIS'!$J$15</f>
        <v>0</v>
      </c>
      <c r="L17" s="31">
        <f t="shared" si="11"/>
        <v>927432</v>
      </c>
      <c r="M17" s="30">
        <f>'[1]Summary for IPSIS'!$T$15+'[1]Summary for IPSIS'!$U$15</f>
        <v>927432</v>
      </c>
      <c r="N17" s="258">
        <f>'[1]Summary for IPSIS'!$V$15</f>
        <v>0</v>
      </c>
      <c r="O17" s="31">
        <f t="shared" si="1"/>
        <v>927432</v>
      </c>
      <c r="P17" s="32">
        <f>'[1]Summary for IPSIS'!$AF$15+'[1]Summary for IPSIS'!$AG$15</f>
        <v>927432</v>
      </c>
      <c r="Q17" s="31">
        <f>'[1]Summary for IPSIS'!$AH$15</f>
        <v>0</v>
      </c>
      <c r="R17" s="31">
        <f t="shared" si="2"/>
        <v>927432</v>
      </c>
      <c r="S17" s="32">
        <f>'[1]Summary for IPSIS'!$AR$15+'[1]Summary for IPSIS'!$AS$15</f>
        <v>927432</v>
      </c>
      <c r="T17" s="31">
        <f>'[1]Summary for IPSIS'!$AT$15</f>
        <v>0</v>
      </c>
      <c r="U17" s="31">
        <f t="shared" si="3"/>
        <v>927432</v>
      </c>
      <c r="V17" s="32">
        <f>'[1]Summary for IPSIS'!$BD$15+'[1]Summary for IPSIS'!$BE$15</f>
        <v>927432</v>
      </c>
      <c r="W17" s="31">
        <f>'[1]Summary for IPSIS'!$BF$15</f>
        <v>0</v>
      </c>
      <c r="X17" s="31">
        <f t="shared" si="4"/>
        <v>927432</v>
      </c>
      <c r="Y17" s="32">
        <f t="shared" si="5"/>
        <v>4637160</v>
      </c>
      <c r="Z17" s="32">
        <f t="shared" si="6"/>
        <v>0</v>
      </c>
      <c r="AA17" s="32">
        <f t="shared" si="7"/>
        <v>4637160</v>
      </c>
      <c r="AB17" s="32">
        <f>SUM('[1]Summary for IPSIS'!$L$15+'[1]Summary for IPSIS'!$X$15+'[1]Summary for IPSIS'!$AJ$15)</f>
        <v>0</v>
      </c>
      <c r="AC17" s="31">
        <f>0</f>
        <v>0</v>
      </c>
      <c r="AD17" s="31">
        <f t="shared" si="8"/>
        <v>0</v>
      </c>
      <c r="AE17" s="32">
        <f>4637160</f>
        <v>4637160</v>
      </c>
      <c r="AF17" s="32">
        <f>0</f>
        <v>0</v>
      </c>
      <c r="AG17" s="31"/>
      <c r="AH17" s="31">
        <f t="shared" si="0"/>
        <v>4637160</v>
      </c>
      <c r="AI17" s="32">
        <f>'[1]Summary for IPSIS'!$AV$15+'[1]Summary for IPSIS'!$BH$15</f>
        <v>0</v>
      </c>
      <c r="AJ17" s="31">
        <f>0</f>
        <v>0</v>
      </c>
      <c r="AK17" s="31">
        <f t="shared" si="9"/>
        <v>0</v>
      </c>
      <c r="AL17" s="189">
        <f t="shared" si="10"/>
        <v>0</v>
      </c>
    </row>
    <row r="18" spans="2:46" ht="51.6" customHeight="1" x14ac:dyDescent="0.25">
      <c r="B18" s="244" t="s">
        <v>280</v>
      </c>
      <c r="C18" s="171" t="s">
        <v>240</v>
      </c>
      <c r="D18" s="92"/>
      <c r="E18" s="172" t="s">
        <v>242</v>
      </c>
      <c r="F18" s="10" t="s">
        <v>241</v>
      </c>
      <c r="G18" s="10" t="s">
        <v>230</v>
      </c>
      <c r="H18" s="164">
        <v>2021</v>
      </c>
      <c r="I18" s="164">
        <v>2025</v>
      </c>
      <c r="J18" s="30">
        <f>'[1]Summary for IPSIS'!$H$16+'[1]Summary for IPSIS'!$I$16</f>
        <v>602080</v>
      </c>
      <c r="K18" s="30">
        <f>'[1]Summary for IPSIS'!$J$16</f>
        <v>0</v>
      </c>
      <c r="L18" s="31">
        <f t="shared" si="11"/>
        <v>602080</v>
      </c>
      <c r="M18" s="30">
        <f>'[1]Summary for IPSIS'!$T$16+'[1]Summary for IPSIS'!$U$16</f>
        <v>300000</v>
      </c>
      <c r="N18" s="258">
        <f>'[1]Summary for IPSIS'!$V$16</f>
        <v>0</v>
      </c>
      <c r="O18" s="31">
        <f t="shared" si="1"/>
        <v>300000</v>
      </c>
      <c r="P18" s="32">
        <f>'[1]Summary for IPSIS'!$AF$16+'[1]Summary for IPSIS'!$AG$16</f>
        <v>300000</v>
      </c>
      <c r="Q18" s="31">
        <f>'[1]Summary for IPSIS'!$AH$16</f>
        <v>0</v>
      </c>
      <c r="R18" s="31">
        <f t="shared" si="2"/>
        <v>300000</v>
      </c>
      <c r="S18" s="32">
        <f>'[1]Summary for IPSIS'!$AR$16+'[1]Summary for IPSIS'!$AS$16</f>
        <v>300000</v>
      </c>
      <c r="T18" s="31">
        <f>'[1]Summary for IPSIS'!$AT$16</f>
        <v>0</v>
      </c>
      <c r="U18" s="31">
        <f t="shared" si="3"/>
        <v>300000</v>
      </c>
      <c r="V18" s="32">
        <f>'[1]Summary for IPSIS'!$BD$16+'[1]Summary for IPSIS'!$BE$16</f>
        <v>300000</v>
      </c>
      <c r="W18" s="31">
        <f>'[1]Summary for IPSIS'!$BF$16</f>
        <v>0</v>
      </c>
      <c r="X18" s="31">
        <f t="shared" si="4"/>
        <v>300000</v>
      </c>
      <c r="Y18" s="32">
        <f t="shared" si="5"/>
        <v>1802080</v>
      </c>
      <c r="Z18" s="32">
        <f t="shared" si="6"/>
        <v>0</v>
      </c>
      <c r="AA18" s="32">
        <f t="shared" si="7"/>
        <v>1802080</v>
      </c>
      <c r="AB18" s="32">
        <f>SUM('[1]Summary for IPSIS'!$L$16+'[1]Summary for IPSIS'!$X$16+'[1]Summary for IPSIS'!$AJ$16)</f>
        <v>1202080</v>
      </c>
      <c r="AC18" s="31">
        <f>0</f>
        <v>0</v>
      </c>
      <c r="AD18" s="31">
        <f t="shared" si="8"/>
        <v>1202080</v>
      </c>
      <c r="AE18" s="32">
        <f>0</f>
        <v>0</v>
      </c>
      <c r="AF18" s="32">
        <f>0</f>
        <v>0</v>
      </c>
      <c r="AG18" s="31"/>
      <c r="AH18" s="31">
        <f t="shared" si="0"/>
        <v>0</v>
      </c>
      <c r="AI18" s="32">
        <f>'[1]Summary for IPSIS'!$AV$16+'[1]Summary for IPSIS'!$BH$16</f>
        <v>600000</v>
      </c>
      <c r="AJ18" s="31">
        <f>0</f>
        <v>0</v>
      </c>
      <c r="AK18" s="31">
        <f t="shared" si="9"/>
        <v>600000</v>
      </c>
      <c r="AL18" s="189">
        <f t="shared" si="10"/>
        <v>0</v>
      </c>
    </row>
    <row r="19" spans="2:46" ht="51.6" customHeight="1" x14ac:dyDescent="0.25">
      <c r="B19" s="255" t="s">
        <v>272</v>
      </c>
      <c r="C19" s="171" t="s">
        <v>239</v>
      </c>
      <c r="D19" s="92"/>
      <c r="E19" s="170" t="s">
        <v>231</v>
      </c>
      <c r="F19" s="10" t="s">
        <v>230</v>
      </c>
      <c r="G19" s="256" t="s">
        <v>238</v>
      </c>
      <c r="H19" s="164">
        <v>2021</v>
      </c>
      <c r="I19" s="164">
        <v>2025</v>
      </c>
      <c r="J19" s="30">
        <f>'[1]Summary for IPSIS'!$H$17+'[1]Summary for IPSIS'!$I$17</f>
        <v>228000</v>
      </c>
      <c r="K19" s="30">
        <f>'[1]Summary for IPSIS'!$J$17</f>
        <v>0</v>
      </c>
      <c r="L19" s="31">
        <f t="shared" si="11"/>
        <v>228000</v>
      </c>
      <c r="M19" s="30">
        <f>'[1]Summary for IPSIS'!$T$17+'[1]Summary for IPSIS'!$U$17</f>
        <v>1119600</v>
      </c>
      <c r="N19" s="258">
        <f>'[1]Summary for IPSIS'!$V$17</f>
        <v>0</v>
      </c>
      <c r="O19" s="31">
        <f t="shared" si="1"/>
        <v>1119600</v>
      </c>
      <c r="P19" s="32">
        <f>'[1]Summary for IPSIS'!$AF$17+'[1]Summary for IPSIS'!$AG$17</f>
        <v>1026000</v>
      </c>
      <c r="Q19" s="31">
        <f>'[1]Summary for IPSIS'!$AH$17</f>
        <v>0</v>
      </c>
      <c r="R19" s="31">
        <f t="shared" si="2"/>
        <v>1026000</v>
      </c>
      <c r="S19" s="32">
        <f>'[1]Summary for IPSIS'!$AR$17+'[1]Summary for IPSIS'!$AS$17</f>
        <v>631200</v>
      </c>
      <c r="T19" s="31">
        <f>'[1]Summary for IPSIS'!$AT$17</f>
        <v>0</v>
      </c>
      <c r="U19" s="31">
        <f t="shared" si="3"/>
        <v>631200</v>
      </c>
      <c r="V19" s="32">
        <f>'[1]Summary for IPSIS'!$BD$17+'[1]Summary for IPSIS'!$BE$17</f>
        <v>513000</v>
      </c>
      <c r="W19" s="31">
        <f>'[1]Summary for IPSIS'!$BF$17</f>
        <v>0</v>
      </c>
      <c r="X19" s="31">
        <f t="shared" si="4"/>
        <v>513000</v>
      </c>
      <c r="Y19" s="32">
        <f t="shared" si="5"/>
        <v>3517800</v>
      </c>
      <c r="Z19" s="32">
        <f t="shared" si="6"/>
        <v>0</v>
      </c>
      <c r="AA19" s="32">
        <f t="shared" si="7"/>
        <v>3517800</v>
      </c>
      <c r="AB19" s="32">
        <f>SUM('[1]Summary for IPSIS'!$L$17+'[1]Summary for IPSIS'!$X$17+'[1]Summary for IPSIS'!$AJ$17)</f>
        <v>2077200</v>
      </c>
      <c r="AC19" s="31">
        <f>0</f>
        <v>0</v>
      </c>
      <c r="AD19" s="31">
        <f t="shared" si="8"/>
        <v>2077200</v>
      </c>
      <c r="AE19" s="32">
        <f>'[1]Summary for IPSIS'!$BU$17+'[1]Summary for IPSIS'!$BV$17+'[1]Summary for IPSIS'!$BW$17+'[1]Summary for IPSIS'!$BX$17+'[1]Summary for IPSIS'!$BY$17</f>
        <v>0</v>
      </c>
      <c r="AF19" s="32">
        <f>0</f>
        <v>0</v>
      </c>
      <c r="AG19" s="31"/>
      <c r="AH19" s="31">
        <f t="shared" si="0"/>
        <v>0</v>
      </c>
      <c r="AI19" s="32">
        <f>'[1]Summary for IPSIS'!$AV$17+'[1]Summary for IPSIS'!$BH$17</f>
        <v>1144200</v>
      </c>
      <c r="AJ19" s="31">
        <f>0</f>
        <v>0</v>
      </c>
      <c r="AK19" s="31">
        <f t="shared" si="9"/>
        <v>1144200</v>
      </c>
      <c r="AL19" s="189">
        <f t="shared" si="10"/>
        <v>-296400</v>
      </c>
    </row>
    <row r="20" spans="2:46" ht="45.6" customHeight="1" x14ac:dyDescent="0.25">
      <c r="B20" s="244" t="s">
        <v>281</v>
      </c>
      <c r="C20" s="169" t="s">
        <v>237</v>
      </c>
      <c r="D20" s="92"/>
      <c r="E20" s="170" t="s">
        <v>231</v>
      </c>
      <c r="F20" s="10" t="s">
        <v>230</v>
      </c>
      <c r="G20" s="10"/>
      <c r="H20" s="164">
        <v>2021</v>
      </c>
      <c r="I20" s="164">
        <v>2025</v>
      </c>
      <c r="J20" s="30">
        <f>'[1]Summary for IPSIS'!$I$18</f>
        <v>576000</v>
      </c>
      <c r="K20" s="30">
        <f>'[1]Summary for IPSIS'!$J$18</f>
        <v>0</v>
      </c>
      <c r="L20" s="31">
        <f t="shared" si="11"/>
        <v>576000</v>
      </c>
      <c r="M20" s="30">
        <f>'[1]Summary for IPSIS'!$T$18+'[1]Summary for IPSIS'!$U$18</f>
        <v>648000</v>
      </c>
      <c r="N20" s="258">
        <f>'[1]Summary for IPSIS'!$V$18</f>
        <v>0</v>
      </c>
      <c r="O20" s="31">
        <f t="shared" si="1"/>
        <v>648000</v>
      </c>
      <c r="P20" s="32">
        <f>'[1]Summary for IPSIS'!$AF$18+'[1]Summary for IPSIS'!$AG$18</f>
        <v>720000</v>
      </c>
      <c r="Q20" s="31">
        <f>'[1]Summary for IPSIS'!$AH$18</f>
        <v>0</v>
      </c>
      <c r="R20" s="31">
        <f t="shared" si="2"/>
        <v>720000</v>
      </c>
      <c r="S20" s="32">
        <f>'[1]Summary for IPSIS'!$AR$18+'[1]Summary for IPSIS'!$AS$18</f>
        <v>720000</v>
      </c>
      <c r="T20" s="31">
        <f>'[1]Summary for IPSIS'!$AT$18</f>
        <v>0</v>
      </c>
      <c r="U20" s="31">
        <f t="shared" si="3"/>
        <v>720000</v>
      </c>
      <c r="V20" s="32">
        <f>'[1]Summary for IPSIS'!$BD$18+'[1]Summary for IPSIS'!$BE$18</f>
        <v>792000</v>
      </c>
      <c r="W20" s="31">
        <f>'[1]Summary for IPSIS'!$BF$18</f>
        <v>0</v>
      </c>
      <c r="X20" s="31">
        <f t="shared" si="4"/>
        <v>792000</v>
      </c>
      <c r="Y20" s="32">
        <f t="shared" si="5"/>
        <v>3456000</v>
      </c>
      <c r="Z20" s="32">
        <f t="shared" si="6"/>
        <v>0</v>
      </c>
      <c r="AA20" s="32">
        <f t="shared" si="7"/>
        <v>3456000</v>
      </c>
      <c r="AB20" s="32">
        <f>SUM('[1]Summary for IPSIS'!$L$18+'[1]Summary for IPSIS'!$X$18+'[1]Summary for IPSIS'!$AJ$18)</f>
        <v>1944000</v>
      </c>
      <c r="AC20" s="31">
        <f>0</f>
        <v>0</v>
      </c>
      <c r="AD20" s="31">
        <f t="shared" si="8"/>
        <v>1944000</v>
      </c>
      <c r="AE20" s="32">
        <f>'[1]Summary for IPSIS'!$BU$17+'[1]Summary for IPSIS'!$BV$17+'[1]Summary for IPSIS'!$BW$17+'[1]Summary for IPSIS'!$BX$17+'[1]Summary for IPSIS'!$BY$17</f>
        <v>0</v>
      </c>
      <c r="AF20" s="32">
        <f>0</f>
        <v>0</v>
      </c>
      <c r="AG20" s="31"/>
      <c r="AH20" s="31">
        <f t="shared" si="0"/>
        <v>0</v>
      </c>
      <c r="AI20" s="32">
        <f>'[1]Summary for IPSIS'!$AV$18+'[1]Summary for IPSIS'!$BH$18</f>
        <v>1512000</v>
      </c>
      <c r="AJ20" s="31">
        <f>0</f>
        <v>0</v>
      </c>
      <c r="AK20" s="31">
        <f t="shared" si="9"/>
        <v>1512000</v>
      </c>
      <c r="AL20" s="189">
        <f t="shared" si="10"/>
        <v>0</v>
      </c>
    </row>
    <row r="21" spans="2:46" ht="48" customHeight="1" thickBot="1" x14ac:dyDescent="0.3">
      <c r="B21" s="245" t="s">
        <v>282</v>
      </c>
      <c r="C21" s="190" t="s">
        <v>236</v>
      </c>
      <c r="D21" s="191"/>
      <c r="E21" s="192" t="s">
        <v>231</v>
      </c>
      <c r="F21" s="193" t="s">
        <v>230</v>
      </c>
      <c r="G21" s="193"/>
      <c r="H21" s="165">
        <v>2021</v>
      </c>
      <c r="I21" s="165">
        <v>2022</v>
      </c>
      <c r="J21" s="194">
        <f>'[1]Summary for IPSIS'!$H$19+'[1]Summary for IPSIS'!$I$19</f>
        <v>864000</v>
      </c>
      <c r="K21" s="30">
        <f>'[1]Summary for IPSIS'!$J$19</f>
        <v>0</v>
      </c>
      <c r="L21" s="67">
        <f t="shared" si="11"/>
        <v>864000</v>
      </c>
      <c r="M21" s="30">
        <f>'[1]Summary for IPSIS'!$T$19+'[1]Summary for IPSIS'!$U$19</f>
        <v>864000</v>
      </c>
      <c r="N21" s="258">
        <f>'[1]Summary for IPSIS'!$V$19</f>
        <v>0</v>
      </c>
      <c r="O21" s="67">
        <f t="shared" si="1"/>
        <v>864000</v>
      </c>
      <c r="P21" s="32">
        <f>'[1]Summary for IPSIS'!$AF$19+'[1]Summary for IPSIS'!$AG$19</f>
        <v>864000</v>
      </c>
      <c r="Q21" s="31">
        <f>'[1]Summary for IPSIS'!$AH$18</f>
        <v>0</v>
      </c>
      <c r="R21" s="67">
        <f t="shared" si="2"/>
        <v>864000</v>
      </c>
      <c r="S21" s="32">
        <f>'[1]Summary for IPSIS'!$AR$19+'[1]Summary for IPSIS'!$AS$19</f>
        <v>864000</v>
      </c>
      <c r="T21" s="31">
        <f>'[1]Summary for IPSIS'!$AT$19</f>
        <v>0</v>
      </c>
      <c r="U21" s="67">
        <f t="shared" si="3"/>
        <v>864000</v>
      </c>
      <c r="V21" s="32">
        <f>'[1]Summary for IPSIS'!$BD$19+'[1]Summary for IPSIS'!$BE$19</f>
        <v>864000</v>
      </c>
      <c r="W21" s="31">
        <f>'[1]Summary for IPSIS'!$BF$19</f>
        <v>0</v>
      </c>
      <c r="X21" s="67">
        <f t="shared" si="4"/>
        <v>864000</v>
      </c>
      <c r="Y21" s="195">
        <f t="shared" si="5"/>
        <v>4320000</v>
      </c>
      <c r="Z21" s="195">
        <f t="shared" si="6"/>
        <v>0</v>
      </c>
      <c r="AA21" s="195">
        <f t="shared" si="7"/>
        <v>4320000</v>
      </c>
      <c r="AB21" s="32">
        <f>SUM('[1]Summary for IPSIS'!$L$19+'[1]Summary for IPSIS'!$X$19+'[1]Summary for IPSIS'!$AJ$19)</f>
        <v>2592000</v>
      </c>
      <c r="AC21" s="31">
        <f>0</f>
        <v>0</v>
      </c>
      <c r="AD21" s="67">
        <f t="shared" si="8"/>
        <v>2592000</v>
      </c>
      <c r="AE21" s="32">
        <f>'[1]Summary for IPSIS'!$BU$17+'[1]Summary for IPSIS'!$BV$17+'[1]Summary for IPSIS'!$BW$17+'[1]Summary for IPSIS'!$BX$17+'[1]Summary for IPSIS'!$BY$17</f>
        <v>0</v>
      </c>
      <c r="AF21" s="195">
        <f>0</f>
        <v>0</v>
      </c>
      <c r="AG21" s="67"/>
      <c r="AH21" s="67">
        <f t="shared" si="0"/>
        <v>0</v>
      </c>
      <c r="AI21" s="32">
        <f>'[1]Summary for IPSIS'!$AV$19+'[1]Summary for IPSIS'!$BH$19</f>
        <v>1728000</v>
      </c>
      <c r="AJ21" s="67">
        <f>0</f>
        <v>0</v>
      </c>
      <c r="AK21" s="67">
        <f t="shared" si="9"/>
        <v>1728000</v>
      </c>
      <c r="AL21" s="196">
        <f t="shared" si="10"/>
        <v>0</v>
      </c>
    </row>
    <row r="22" spans="2:46" ht="48" customHeight="1" thickBot="1" x14ac:dyDescent="0.3">
      <c r="B22" s="247" t="s">
        <v>283</v>
      </c>
      <c r="C22" s="248" t="s">
        <v>235</v>
      </c>
      <c r="D22" s="249"/>
      <c r="E22" s="250" t="s">
        <v>231</v>
      </c>
      <c r="F22" s="251" t="s">
        <v>230</v>
      </c>
      <c r="G22" s="251" t="s">
        <v>176</v>
      </c>
      <c r="H22" s="252">
        <v>2021</v>
      </c>
      <c r="I22" s="252">
        <v>2022</v>
      </c>
      <c r="J22" s="253">
        <f>'[1]Summary for IPSIS'!$H$20+'[1]Summary for IPSIS'!$I$20</f>
        <v>1025630</v>
      </c>
      <c r="K22" s="30">
        <f>'[1]Summary for IPSIS'!$J$20</f>
        <v>0</v>
      </c>
      <c r="L22" s="67">
        <f t="shared" si="11"/>
        <v>1025630</v>
      </c>
      <c r="M22" s="30">
        <f>'[1]Summary for IPSIS'!$T$20+'[1]Summary for IPSIS'!$U$20</f>
        <v>571070</v>
      </c>
      <c r="N22" s="258">
        <f>'[1]Summary for IPSIS'!$V$20</f>
        <v>0</v>
      </c>
      <c r="O22" s="67">
        <f t="shared" si="1"/>
        <v>571070</v>
      </c>
      <c r="P22" s="32">
        <f>'[1]Summary for IPSIS'!$AF$20+'[1]Summary for IPSIS'!$AG$20</f>
        <v>0</v>
      </c>
      <c r="Q22" s="31">
        <f>'[1]Summary for IPSIS'!$AH$20</f>
        <v>0</v>
      </c>
      <c r="R22" s="67">
        <f t="shared" si="2"/>
        <v>0</v>
      </c>
      <c r="S22" s="32">
        <f>'[1]Summary for IPSIS'!$AR$20+'[1]Summary for IPSIS'!$AS$20</f>
        <v>0</v>
      </c>
      <c r="T22" s="31">
        <f>'[1]Summary for IPSIS'!$AT$20</f>
        <v>0</v>
      </c>
      <c r="U22" s="67">
        <f t="shared" si="3"/>
        <v>0</v>
      </c>
      <c r="V22" s="32">
        <f>'[1]Summary for IPSIS'!$BD$20+'[1]Summary for IPSIS'!$BE$20</f>
        <v>4320000</v>
      </c>
      <c r="W22" s="31">
        <f>'[1]Summary for IPSIS'!$BF$20</f>
        <v>0</v>
      </c>
      <c r="X22" s="67">
        <f t="shared" si="4"/>
        <v>4320000</v>
      </c>
      <c r="Y22" s="195">
        <f t="shared" si="5"/>
        <v>5916700</v>
      </c>
      <c r="Z22" s="195">
        <f t="shared" si="6"/>
        <v>0</v>
      </c>
      <c r="AA22" s="195">
        <f t="shared" si="7"/>
        <v>5916700</v>
      </c>
      <c r="AB22" s="32">
        <f>SUM('[1]Summary for IPSIS'!$L$20+'[1]Summary for IPSIS'!$X$20+'[1]Summary for IPSIS'!$AJ$20)</f>
        <v>1596700</v>
      </c>
      <c r="AC22" s="31">
        <f>0</f>
        <v>0</v>
      </c>
      <c r="AD22" s="67">
        <f t="shared" si="8"/>
        <v>1596700</v>
      </c>
      <c r="AE22" s="32">
        <f>'[1]Summary for IPSIS'!$BU$17+'[1]Summary for IPSIS'!$BV$17+'[1]Summary for IPSIS'!$BW$17+'[1]Summary for IPSIS'!$BX$17+'[1]Summary for IPSIS'!$BY$17</f>
        <v>0</v>
      </c>
      <c r="AF22" s="195">
        <f>0</f>
        <v>0</v>
      </c>
      <c r="AG22" s="254"/>
      <c r="AH22" s="67">
        <f t="shared" si="0"/>
        <v>0</v>
      </c>
      <c r="AI22" s="32">
        <f>'[1]Summary for IPSIS'!$AV$20+'[1]Summary for IPSIS'!$BH$20</f>
        <v>0</v>
      </c>
      <c r="AJ22" s="67">
        <f>0</f>
        <v>0</v>
      </c>
      <c r="AK22" s="67">
        <f t="shared" si="9"/>
        <v>0</v>
      </c>
      <c r="AL22" s="196">
        <f t="shared" si="10"/>
        <v>-4320000</v>
      </c>
    </row>
    <row r="23" spans="2:46" ht="48" customHeight="1" thickBot="1" x14ac:dyDescent="0.3">
      <c r="B23" s="247" t="s">
        <v>284</v>
      </c>
      <c r="C23" s="248" t="s">
        <v>233</v>
      </c>
      <c r="D23" s="249"/>
      <c r="E23" s="250" t="s">
        <v>231</v>
      </c>
      <c r="F23" s="251" t="s">
        <v>230</v>
      </c>
      <c r="G23" s="251" t="s">
        <v>234</v>
      </c>
      <c r="H23" s="252">
        <v>2021</v>
      </c>
      <c r="I23" s="252">
        <v>2025</v>
      </c>
      <c r="J23" s="253">
        <f>'[1]Summary for IPSIS'!$H$21+'[1]Summary for IPSIS'!$I$21</f>
        <v>471792</v>
      </c>
      <c r="K23" s="30">
        <f>'[1]Summary for IPSIS'!$J$21</f>
        <v>0</v>
      </c>
      <c r="L23" s="67">
        <f t="shared" si="11"/>
        <v>471792</v>
      </c>
      <c r="M23" s="30">
        <f>'[1]Summary for IPSIS'!$T$21+'[1]Summary for IPSIS'!$U$21</f>
        <v>216000</v>
      </c>
      <c r="N23" s="258">
        <f>'[1]Summary for IPSIS'!$V$21</f>
        <v>0</v>
      </c>
      <c r="O23" s="67">
        <f t="shared" si="1"/>
        <v>216000</v>
      </c>
      <c r="P23" s="32">
        <f>'[1]Summary for IPSIS'!$AF$21+'[1]Summary for IPSIS'!$AG$21</f>
        <v>216000</v>
      </c>
      <c r="Q23" s="31">
        <f>'[1]Summary for IPSIS'!$AH$21</f>
        <v>0</v>
      </c>
      <c r="R23" s="67">
        <f t="shared" si="2"/>
        <v>216000</v>
      </c>
      <c r="S23" s="32">
        <f>'[1]Summary for IPSIS'!$AR$21+'[1]Summary for IPSIS'!$AS$21</f>
        <v>216000</v>
      </c>
      <c r="T23" s="31">
        <f>'[1]Summary for IPSIS'!$AT$21</f>
        <v>0</v>
      </c>
      <c r="U23" s="67">
        <f t="shared" si="3"/>
        <v>216000</v>
      </c>
      <c r="V23" s="32">
        <f>'[1]Summary for IPSIS'!$BD$21+'[1]Summary for IPSIS'!$BE$21</f>
        <v>216000</v>
      </c>
      <c r="W23" s="31">
        <f>'[1]Summary for IPSIS'!$BF$21</f>
        <v>0</v>
      </c>
      <c r="X23" s="67">
        <f t="shared" si="4"/>
        <v>216000</v>
      </c>
      <c r="Y23" s="195">
        <f t="shared" si="5"/>
        <v>1335792</v>
      </c>
      <c r="Z23" s="195">
        <f t="shared" si="6"/>
        <v>0</v>
      </c>
      <c r="AA23" s="195">
        <f t="shared" si="7"/>
        <v>1335792</v>
      </c>
      <c r="AB23" s="32">
        <f>SUM('[1]Summary for IPSIS'!$L$21+'[1]Summary for IPSIS'!$X$21+'[1]Summary for IPSIS'!$AJ$21)</f>
        <v>903792</v>
      </c>
      <c r="AC23" s="31">
        <f>0</f>
        <v>0</v>
      </c>
      <c r="AD23" s="67">
        <f t="shared" si="8"/>
        <v>903792</v>
      </c>
      <c r="AE23" s="32">
        <f>'[1]Summary for IPSIS'!$BU$17+'[1]Summary for IPSIS'!$BV$17+'[1]Summary for IPSIS'!$BW$17+'[1]Summary for IPSIS'!$BX$17+'[1]Summary for IPSIS'!$BY$17</f>
        <v>0</v>
      </c>
      <c r="AF23" s="195">
        <f>0</f>
        <v>0</v>
      </c>
      <c r="AG23" s="254"/>
      <c r="AH23" s="67">
        <f t="shared" si="0"/>
        <v>0</v>
      </c>
      <c r="AI23" s="32">
        <f>'[1]Summary for IPSIS'!$AV$21+'[1]Summary for IPSIS'!$BH$21</f>
        <v>432000</v>
      </c>
      <c r="AJ23" s="67">
        <f>0</f>
        <v>0</v>
      </c>
      <c r="AK23" s="67">
        <f t="shared" si="9"/>
        <v>432000</v>
      </c>
      <c r="AL23" s="196">
        <f t="shared" si="10"/>
        <v>0</v>
      </c>
    </row>
    <row r="24" spans="2:46" ht="48" customHeight="1" thickBot="1" x14ac:dyDescent="0.3">
      <c r="B24" s="247" t="s">
        <v>285</v>
      </c>
      <c r="C24" s="248" t="s">
        <v>232</v>
      </c>
      <c r="D24" s="249"/>
      <c r="E24" s="250" t="s">
        <v>244</v>
      </c>
      <c r="F24" s="271" t="s">
        <v>128</v>
      </c>
      <c r="G24" s="251" t="s">
        <v>229</v>
      </c>
      <c r="H24" s="252">
        <v>2021</v>
      </c>
      <c r="I24" s="252">
        <v>2022</v>
      </c>
      <c r="J24" s="253">
        <f>'[1]Summary for IPSIS'!$H$22+'[1]Summary for IPSIS'!$I$22</f>
        <v>204880</v>
      </c>
      <c r="K24" s="30">
        <f>'[1]Summary for IPSIS'!$J$22</f>
        <v>0</v>
      </c>
      <c r="L24" s="67">
        <f t="shared" si="11"/>
        <v>204880</v>
      </c>
      <c r="M24" s="30">
        <f>'[1]Summary for IPSIS'!$T$22+'[1]Summary for IPSIS'!$U$22</f>
        <v>3225792</v>
      </c>
      <c r="N24" s="258">
        <f>'[1]Summary for IPSIS'!$V$22</f>
        <v>0</v>
      </c>
      <c r="O24" s="67">
        <f t="shared" si="1"/>
        <v>3225792</v>
      </c>
      <c r="P24" s="32">
        <f>'[1]Summary for IPSIS'!$AF$22+'[1]Summary for IPSIS'!$AG$22</f>
        <v>0</v>
      </c>
      <c r="Q24" s="31">
        <f>'[1]Summary for IPSIS'!$AH$22</f>
        <v>0</v>
      </c>
      <c r="R24" s="67">
        <f t="shared" si="2"/>
        <v>0</v>
      </c>
      <c r="S24" s="32">
        <f>'[1]Summary for IPSIS'!$AR$22+'[1]Summary for IPSIS'!$AS$22</f>
        <v>0</v>
      </c>
      <c r="T24" s="31">
        <f>'[1]Summary for IPSIS'!$AT$22</f>
        <v>0</v>
      </c>
      <c r="U24" s="67">
        <f t="shared" si="3"/>
        <v>0</v>
      </c>
      <c r="V24" s="32">
        <f>'[1]Summary for IPSIS'!$BD$22+'[1]Summary for IPSIS'!$BE$22</f>
        <v>0</v>
      </c>
      <c r="W24" s="31">
        <f>'[1]Summary for IPSIS'!$BF$22</f>
        <v>0</v>
      </c>
      <c r="X24" s="67">
        <f t="shared" si="4"/>
        <v>0</v>
      </c>
      <c r="Y24" s="195">
        <f t="shared" si="5"/>
        <v>3430672</v>
      </c>
      <c r="Z24" s="195">
        <f t="shared" si="6"/>
        <v>0</v>
      </c>
      <c r="AA24" s="195">
        <f t="shared" si="7"/>
        <v>3430672</v>
      </c>
      <c r="AB24" s="32">
        <f>SUM('[1]Summary for IPSIS'!$L$22+'[1]Summary for IPSIS'!$X$22+'[1]Summary for IPSIS'!$AJ$22)</f>
        <v>430672</v>
      </c>
      <c r="AC24" s="31">
        <f>0</f>
        <v>0</v>
      </c>
      <c r="AD24" s="67">
        <f t="shared" si="8"/>
        <v>430672</v>
      </c>
      <c r="AE24" s="32">
        <f>3000000</f>
        <v>3000000</v>
      </c>
      <c r="AF24" s="195">
        <f>0</f>
        <v>0</v>
      </c>
      <c r="AG24" s="254"/>
      <c r="AH24" s="67">
        <f t="shared" si="0"/>
        <v>3000000</v>
      </c>
      <c r="AI24" s="32">
        <f>'[1]Summary for IPSIS'!$AV$22+'[1]Summary for IPSIS'!$BH$22</f>
        <v>0</v>
      </c>
      <c r="AJ24" s="67">
        <f>0</f>
        <v>0</v>
      </c>
      <c r="AK24" s="67">
        <f t="shared" si="9"/>
        <v>0</v>
      </c>
      <c r="AL24" s="196">
        <f t="shared" si="10"/>
        <v>0</v>
      </c>
    </row>
    <row r="25" spans="2:46" ht="64.5" customHeight="1" thickBot="1" x14ac:dyDescent="0.3">
      <c r="B25" s="247" t="s">
        <v>286</v>
      </c>
      <c r="C25" s="248" t="s">
        <v>228</v>
      </c>
      <c r="D25" s="249"/>
      <c r="E25" s="250" t="s">
        <v>231</v>
      </c>
      <c r="F25" s="271" t="s">
        <v>230</v>
      </c>
      <c r="G25" s="251" t="s">
        <v>229</v>
      </c>
      <c r="H25" s="252">
        <v>2021</v>
      </c>
      <c r="I25" s="252">
        <v>2022</v>
      </c>
      <c r="J25" s="253">
        <f>'[1]Summary for IPSIS'!$H$23+'[1]Summary for IPSIS'!$I$23</f>
        <v>204880</v>
      </c>
      <c r="K25" s="30">
        <f>'[1]Summary for IPSIS'!$J$23</f>
        <v>0</v>
      </c>
      <c r="L25" s="67">
        <f t="shared" si="11"/>
        <v>204880</v>
      </c>
      <c r="M25" s="30">
        <f>'[1]Summary for IPSIS'!$T$23+'[1]Summary for IPSIS'!$U$23</f>
        <v>1346592</v>
      </c>
      <c r="N25" s="258">
        <f>'[1]Summary for IPSIS'!$V$23</f>
        <v>0</v>
      </c>
      <c r="O25" s="67">
        <f t="shared" si="1"/>
        <v>1346592</v>
      </c>
      <c r="P25" s="32">
        <f>'[1]Summary for IPSIS'!$AF$23+'[1]Summary for IPSIS'!$AG$23</f>
        <v>0</v>
      </c>
      <c r="Q25" s="31">
        <f>'[1]Summary for IPSIS'!$AH$23</f>
        <v>0</v>
      </c>
      <c r="R25" s="67">
        <f t="shared" si="2"/>
        <v>0</v>
      </c>
      <c r="S25" s="32">
        <f>'[1]Summary for IPSIS'!$AR$23+'[1]Summary for IPSIS'!$AS$23</f>
        <v>0</v>
      </c>
      <c r="T25" s="31">
        <f>'[1]Summary for IPSIS'!$AT$23</f>
        <v>0</v>
      </c>
      <c r="U25" s="67">
        <f t="shared" si="3"/>
        <v>0</v>
      </c>
      <c r="V25" s="32">
        <f>'[1]Summary for IPSIS'!$BD$23+'[1]Summary for IPSIS'!$BE$23</f>
        <v>0</v>
      </c>
      <c r="W25" s="31">
        <f>'[1]Summary for IPSIS'!$BF$23</f>
        <v>0</v>
      </c>
      <c r="X25" s="67">
        <f t="shared" si="4"/>
        <v>0</v>
      </c>
      <c r="Y25" s="195">
        <f t="shared" si="5"/>
        <v>1551472</v>
      </c>
      <c r="Z25" s="195">
        <f t="shared" si="6"/>
        <v>0</v>
      </c>
      <c r="AA25" s="195">
        <f t="shared" si="7"/>
        <v>1551472</v>
      </c>
      <c r="AB25" s="32">
        <f>SUM('[1]Summary for IPSIS'!$L$23+'[1]Summary for IPSIS'!$X$23+'[1]Summary for IPSIS'!$AJ$23)</f>
        <v>430672</v>
      </c>
      <c r="AC25" s="31">
        <f>0</f>
        <v>0</v>
      </c>
      <c r="AD25" s="67">
        <f t="shared" si="8"/>
        <v>430672</v>
      </c>
      <c r="AE25" s="32">
        <f>1120800</f>
        <v>1120800</v>
      </c>
      <c r="AF25" s="195">
        <f>0</f>
        <v>0</v>
      </c>
      <c r="AG25" s="254"/>
      <c r="AH25" s="67">
        <f t="shared" si="0"/>
        <v>1120800</v>
      </c>
      <c r="AI25" s="32">
        <f>'[1]Summary for IPSIS'!$AV$23+'[1]Summary for IPSIS'!$BH$23</f>
        <v>0</v>
      </c>
      <c r="AJ25" s="67">
        <f>0</f>
        <v>0</v>
      </c>
      <c r="AK25" s="67">
        <f t="shared" si="9"/>
        <v>0</v>
      </c>
      <c r="AL25" s="196">
        <f t="shared" si="10"/>
        <v>0</v>
      </c>
    </row>
    <row r="26" spans="2:46" s="6" customFormat="1" ht="38.25" customHeight="1" thickBot="1" x14ac:dyDescent="0.25">
      <c r="B26" s="56"/>
      <c r="C26" s="63" t="s">
        <v>181</v>
      </c>
      <c r="D26" s="64"/>
      <c r="E26" s="64"/>
      <c r="F26" s="54"/>
      <c r="G26" s="54"/>
      <c r="H26" s="54"/>
      <c r="I26" s="54"/>
      <c r="J26" s="55">
        <f>SUM(J9:J25)</f>
        <v>17990938</v>
      </c>
      <c r="K26" s="55">
        <f t="shared" ref="K26:AL26" si="12">SUM(K9:K25)</f>
        <v>0</v>
      </c>
      <c r="L26" s="55">
        <f t="shared" si="12"/>
        <v>17990938</v>
      </c>
      <c r="M26" s="55">
        <f t="shared" si="12"/>
        <v>20741050</v>
      </c>
      <c r="N26" s="55">
        <f t="shared" si="12"/>
        <v>0</v>
      </c>
      <c r="O26" s="55">
        <f t="shared" si="12"/>
        <v>20741050</v>
      </c>
      <c r="P26" s="55">
        <f t="shared" si="12"/>
        <v>15320204</v>
      </c>
      <c r="Q26" s="55">
        <f t="shared" si="12"/>
        <v>0</v>
      </c>
      <c r="R26" s="55">
        <f t="shared" si="12"/>
        <v>15320204</v>
      </c>
      <c r="S26" s="55">
        <f t="shared" si="12"/>
        <v>14925404</v>
      </c>
      <c r="T26" s="55">
        <f t="shared" si="12"/>
        <v>0</v>
      </c>
      <c r="U26" s="55">
        <f t="shared" si="12"/>
        <v>14925404</v>
      </c>
      <c r="V26" s="55">
        <f t="shared" si="12"/>
        <v>19199204</v>
      </c>
      <c r="W26" s="55">
        <f t="shared" si="12"/>
        <v>0</v>
      </c>
      <c r="X26" s="55">
        <f t="shared" si="12"/>
        <v>19199204</v>
      </c>
      <c r="Y26" s="318">
        <f t="shared" si="12"/>
        <v>88176800</v>
      </c>
      <c r="Z26" s="318">
        <f t="shared" si="12"/>
        <v>0</v>
      </c>
      <c r="AA26" s="318">
        <f t="shared" si="12"/>
        <v>88176800</v>
      </c>
      <c r="AB26" s="55">
        <f t="shared" si="12"/>
        <v>33808648</v>
      </c>
      <c r="AC26" s="55">
        <f t="shared" si="12"/>
        <v>0</v>
      </c>
      <c r="AD26" s="55">
        <f t="shared" si="12"/>
        <v>33808648</v>
      </c>
      <c r="AE26" s="55">
        <f t="shared" si="12"/>
        <v>30498040</v>
      </c>
      <c r="AF26" s="55">
        <f t="shared" si="12"/>
        <v>0</v>
      </c>
      <c r="AG26" s="55"/>
      <c r="AH26" s="55">
        <f t="shared" si="12"/>
        <v>30498040</v>
      </c>
      <c r="AI26" s="55">
        <f t="shared" si="12"/>
        <v>19253712</v>
      </c>
      <c r="AJ26" s="55">
        <f t="shared" si="12"/>
        <v>0</v>
      </c>
      <c r="AK26" s="55">
        <f t="shared" si="12"/>
        <v>19253712</v>
      </c>
      <c r="AL26" s="162">
        <f t="shared" si="12"/>
        <v>-4616400</v>
      </c>
      <c r="AM26" s="35"/>
      <c r="AN26" s="35"/>
      <c r="AO26" s="35"/>
      <c r="AP26" s="35"/>
      <c r="AQ26" s="35"/>
      <c r="AR26" s="35"/>
      <c r="AS26" s="35"/>
      <c r="AT26" s="35"/>
    </row>
    <row r="27" spans="2:46" ht="48" customHeight="1" x14ac:dyDescent="0.2">
      <c r="B27" s="149">
        <v>1.2</v>
      </c>
      <c r="C27" s="432" t="s">
        <v>256</v>
      </c>
      <c r="D27" s="433"/>
      <c r="E27" s="187"/>
      <c r="F27" s="69"/>
      <c r="G27" s="69"/>
      <c r="H27" s="70"/>
      <c r="I27" s="70"/>
      <c r="J27" s="68"/>
      <c r="K27" s="68"/>
      <c r="L27" s="65"/>
      <c r="M27" s="68"/>
      <c r="N27" s="68"/>
      <c r="O27" s="65"/>
      <c r="P27" s="188"/>
      <c r="Q27" s="65"/>
      <c r="R27" s="65"/>
      <c r="S27" s="188"/>
      <c r="T27" s="65"/>
      <c r="U27" s="65"/>
      <c r="V27" s="188"/>
      <c r="W27" s="65"/>
      <c r="X27" s="65"/>
      <c r="Y27" s="188"/>
      <c r="Z27" s="188"/>
      <c r="AA27" s="188"/>
      <c r="AB27" s="188"/>
      <c r="AC27" s="65"/>
      <c r="AD27" s="65"/>
      <c r="AE27" s="188"/>
      <c r="AF27" s="65"/>
      <c r="AG27" s="65"/>
      <c r="AH27" s="65"/>
      <c r="AI27" s="188"/>
      <c r="AJ27" s="65"/>
      <c r="AK27" s="65"/>
      <c r="AL27" s="66"/>
    </row>
    <row r="28" spans="2:46" ht="29.45" customHeight="1" x14ac:dyDescent="0.2">
      <c r="B28" s="150"/>
      <c r="C28" s="107" t="s">
        <v>126</v>
      </c>
      <c r="D28" s="152"/>
      <c r="E28" s="152"/>
      <c r="F28" s="10"/>
      <c r="G28" s="10"/>
      <c r="H28" s="108"/>
      <c r="I28" s="108"/>
      <c r="J28" s="30"/>
      <c r="K28" s="30"/>
      <c r="L28" s="31"/>
      <c r="M28" s="30"/>
      <c r="N28" s="30"/>
      <c r="O28" s="31"/>
      <c r="P28" s="32"/>
      <c r="Q28" s="31"/>
      <c r="R28" s="31"/>
      <c r="S28" s="32"/>
      <c r="T28" s="31"/>
      <c r="U28" s="31"/>
      <c r="V28" s="32"/>
      <c r="W28" s="31"/>
      <c r="X28" s="31"/>
      <c r="Y28" s="32"/>
      <c r="Z28" s="32"/>
      <c r="AA28" s="32"/>
      <c r="AB28" s="32"/>
      <c r="AC28" s="31"/>
      <c r="AD28" s="31"/>
      <c r="AE28" s="32"/>
      <c r="AF28" s="31"/>
      <c r="AG28" s="31"/>
      <c r="AH28" s="31"/>
      <c r="AI28" s="32"/>
      <c r="AJ28" s="31"/>
      <c r="AK28" s="31"/>
      <c r="AL28" s="34"/>
    </row>
    <row r="29" spans="2:46" ht="50.25" customHeight="1" x14ac:dyDescent="0.2">
      <c r="B29" s="244" t="s">
        <v>270</v>
      </c>
      <c r="C29" s="169" t="s">
        <v>259</v>
      </c>
      <c r="D29" s="171"/>
      <c r="E29" s="170" t="s">
        <v>188</v>
      </c>
      <c r="F29" s="246" t="s">
        <v>176</v>
      </c>
      <c r="G29" s="246" t="s">
        <v>257</v>
      </c>
      <c r="H29" s="276">
        <v>2021</v>
      </c>
      <c r="I29" s="277">
        <v>2025</v>
      </c>
      <c r="J29" s="30">
        <f>'[1]Summary for IPSIS'!$H$25+'[1]Summary for IPSIS'!$I$25</f>
        <v>404960</v>
      </c>
      <c r="K29" s="30">
        <f>'[1]Summary for IPSIS'!$J$25</f>
        <v>0</v>
      </c>
      <c r="L29" s="31">
        <f>J29+K29</f>
        <v>404960</v>
      </c>
      <c r="M29" s="30">
        <f>'[1]Summary for IPSIS'!$T$25+'[1]Summary for IPSIS'!$U$25</f>
        <v>404960</v>
      </c>
      <c r="N29" s="30">
        <f>'[1]Summary for IPSIS'!$V$25</f>
        <v>0</v>
      </c>
      <c r="O29" s="31">
        <f>M29+N29</f>
        <v>404960</v>
      </c>
      <c r="P29" s="32">
        <f>'[1]Summary for IPSIS'!$AF$25+'[1]Summary for IPSIS'!$AG$25</f>
        <v>404960</v>
      </c>
      <c r="Q29" s="31">
        <f>'[1]Summary for IPSIS'!$AH$25</f>
        <v>0</v>
      </c>
      <c r="R29" s="31">
        <f>P29+Q29</f>
        <v>404960</v>
      </c>
      <c r="S29" s="32">
        <f>'[1]Summary for IPSIS'!$AR$25+'[1]Summary for IPSIS'!$AS$25</f>
        <v>404960</v>
      </c>
      <c r="T29" s="31">
        <f>'[1]Summary for IPSIS'!$AT$25</f>
        <v>0</v>
      </c>
      <c r="U29" s="31">
        <f>S29+T29</f>
        <v>404960</v>
      </c>
      <c r="V29" s="32">
        <f>'[1]Summary for IPSIS'!$BD$25+'[1]Summary for IPSIS'!$BE$25</f>
        <v>404960</v>
      </c>
      <c r="W29" s="31">
        <f>'[1]Summary for IPSIS'!$BF$25</f>
        <v>0</v>
      </c>
      <c r="X29" s="31">
        <f>V29+W29</f>
        <v>404960</v>
      </c>
      <c r="Y29" s="32">
        <f>J29+M29+P29+S29+V29</f>
        <v>2024800</v>
      </c>
      <c r="Z29" s="32">
        <f>K29+N29+Q29+T29+W29</f>
        <v>0</v>
      </c>
      <c r="AA29" s="32">
        <f>Y29+Z29</f>
        <v>2024800</v>
      </c>
      <c r="AB29" s="32">
        <f>'[1]Summary for IPSIS'!$L$25+'[1]Summary for IPSIS'!$X$25+'[1]Summary for IPSIS'!$AJ$25</f>
        <v>1214880</v>
      </c>
      <c r="AC29" s="31">
        <f>0</f>
        <v>0</v>
      </c>
      <c r="AD29" s="31">
        <f t="shared" ref="AD29:AD36" si="13">AB29+AC29</f>
        <v>1214880</v>
      </c>
      <c r="AE29" s="32">
        <f>0</f>
        <v>0</v>
      </c>
      <c r="AF29" s="31">
        <f>0</f>
        <v>0</v>
      </c>
      <c r="AG29" s="38"/>
      <c r="AH29" s="38">
        <f>AE29+AF29</f>
        <v>0</v>
      </c>
      <c r="AI29" s="33">
        <f>'[1]Summary for IPSIS'!$AV$25+'[1]Summary for IPSIS'!$BH$25</f>
        <v>809920</v>
      </c>
      <c r="AJ29" s="38">
        <f>0</f>
        <v>0</v>
      </c>
      <c r="AK29" s="38">
        <f>AI29+AJ29</f>
        <v>809920</v>
      </c>
      <c r="AL29" s="189">
        <f>SUM(AK29+AH29+AD29)-AA29</f>
        <v>0</v>
      </c>
    </row>
    <row r="30" spans="2:46" ht="68.25" customHeight="1" x14ac:dyDescent="0.2">
      <c r="B30" s="244" t="s">
        <v>271</v>
      </c>
      <c r="C30" s="171" t="s">
        <v>258</v>
      </c>
      <c r="D30" s="171"/>
      <c r="E30" s="170" t="s">
        <v>188</v>
      </c>
      <c r="F30" s="246" t="s">
        <v>176</v>
      </c>
      <c r="G30" s="246" t="s">
        <v>257</v>
      </c>
      <c r="H30" s="276">
        <v>2021</v>
      </c>
      <c r="I30" s="277">
        <v>2025</v>
      </c>
      <c r="J30" s="30">
        <f>'[1]Summary for IPSIS'!$H$26+'[1]Summary for IPSIS'!$I$26</f>
        <v>1402480</v>
      </c>
      <c r="K30" s="30">
        <f>'[1]Summary for IPSIS'!$J$26</f>
        <v>0</v>
      </c>
      <c r="L30" s="31">
        <f t="shared" ref="L30:L36" si="14">J30+K30</f>
        <v>1402480</v>
      </c>
      <c r="M30" s="30">
        <f>'[1]Summary for IPSIS'!$T$26+'[1]Summary for IPSIS'!$U$26</f>
        <v>1402480</v>
      </c>
      <c r="N30" s="30">
        <f>'[1]Summary for IPSIS'!$V$26</f>
        <v>0</v>
      </c>
      <c r="O30" s="31">
        <f t="shared" ref="O30:O36" si="15">M30+N30</f>
        <v>1402480</v>
      </c>
      <c r="P30" s="32">
        <f>'[1]Summary for IPSIS'!$AF$26+'[1]Summary for IPSIS'!$AG$26</f>
        <v>1402480</v>
      </c>
      <c r="Q30" s="31">
        <f>'[1]Summary for IPSIS'!$AH$26</f>
        <v>0</v>
      </c>
      <c r="R30" s="31">
        <f t="shared" ref="R30:R36" si="16">P30+Q30</f>
        <v>1402480</v>
      </c>
      <c r="S30" s="32">
        <f>'[1]Summary for IPSIS'!$AR$26+'[1]Summary for IPSIS'!$AS$26</f>
        <v>1402480</v>
      </c>
      <c r="T30" s="31">
        <f>'[1]Summary for IPSIS'!$AT$26</f>
        <v>0</v>
      </c>
      <c r="U30" s="31">
        <f t="shared" ref="U30:U36" si="17">S30+T30</f>
        <v>1402480</v>
      </c>
      <c r="V30" s="32">
        <f>'[1]Summary for IPSIS'!$BD$26+'[1]Summary for IPSIS'!$BE$26</f>
        <v>1402480</v>
      </c>
      <c r="W30" s="31">
        <f>'[1]Summary for IPSIS'!$BF$26</f>
        <v>0</v>
      </c>
      <c r="X30" s="31">
        <f t="shared" ref="X30:X36" si="18">V30+W30</f>
        <v>1402480</v>
      </c>
      <c r="Y30" s="32">
        <f t="shared" ref="Y30:Y36" si="19">J30+M30+P30+S30+V30</f>
        <v>7012400</v>
      </c>
      <c r="Z30" s="32">
        <f t="shared" ref="Z30:Z36" si="20">K30+N30+Q30+T30+W30</f>
        <v>0</v>
      </c>
      <c r="AA30" s="32">
        <f t="shared" ref="AA30:AA36" si="21">Y30+Z30</f>
        <v>7012400</v>
      </c>
      <c r="AB30" s="32">
        <f>'[1]Summary for IPSIS'!$L$26+'[1]Summary for IPSIS'!$X$26+'[1]Summary for IPSIS'!$AJ$26</f>
        <v>4207440</v>
      </c>
      <c r="AC30" s="31">
        <f>0</f>
        <v>0</v>
      </c>
      <c r="AD30" s="31">
        <f t="shared" si="13"/>
        <v>4207440</v>
      </c>
      <c r="AE30" s="32">
        <f>0</f>
        <v>0</v>
      </c>
      <c r="AF30" s="31">
        <f>0</f>
        <v>0</v>
      </c>
      <c r="AG30" s="38"/>
      <c r="AH30" s="38">
        <f t="shared" ref="AH30:AH36" si="22">AE30+AF30</f>
        <v>0</v>
      </c>
      <c r="AI30" s="33">
        <f>'[1]Summary for IPSIS'!$AV$26+'[1]Summary for IPSIS'!$BH$26</f>
        <v>2804960</v>
      </c>
      <c r="AJ30" s="38">
        <f>0</f>
        <v>0</v>
      </c>
      <c r="AK30" s="38">
        <f t="shared" ref="AK30:AK36" si="23">AI30+AJ30</f>
        <v>2804960</v>
      </c>
      <c r="AL30" s="189">
        <f t="shared" ref="AL30:AL36" si="24">SUM(AK30+AH30+AD30)-AA30</f>
        <v>0</v>
      </c>
    </row>
    <row r="31" spans="2:46" ht="57.6" customHeight="1" x14ac:dyDescent="0.2">
      <c r="B31" s="244" t="s">
        <v>3</v>
      </c>
      <c r="C31" s="169" t="s">
        <v>260</v>
      </c>
      <c r="D31" s="171"/>
      <c r="E31" s="170" t="s">
        <v>188</v>
      </c>
      <c r="F31" s="246" t="s">
        <v>176</v>
      </c>
      <c r="G31" s="246" t="s">
        <v>257</v>
      </c>
      <c r="H31" s="276">
        <v>2021</v>
      </c>
      <c r="I31" s="277">
        <v>2025</v>
      </c>
      <c r="J31" s="30">
        <f>'[1]Summary for IPSIS'!$H$27+'[1]Summary for IPSIS'!$I$27</f>
        <v>1591760</v>
      </c>
      <c r="K31" s="30">
        <f>'[1]Summary for IPSIS'!$J$27</f>
        <v>0</v>
      </c>
      <c r="L31" s="31">
        <f t="shared" si="14"/>
        <v>1591760</v>
      </c>
      <c r="M31" s="30">
        <f>'[1]Summary for IPSIS'!$T$27+'[1]Summary for IPSIS'!$U$27</f>
        <v>1591760</v>
      </c>
      <c r="N31" s="30">
        <f>'[1]Summary for IPSIS'!$V$27</f>
        <v>0</v>
      </c>
      <c r="O31" s="31">
        <f t="shared" si="15"/>
        <v>1591760</v>
      </c>
      <c r="P31" s="32">
        <f>'[1]Summary for IPSIS'!$AF$27+'[1]Summary for IPSIS'!$AG$27</f>
        <v>1591760</v>
      </c>
      <c r="Q31" s="31">
        <f>'[1]Summary for IPSIS'!$AH$27</f>
        <v>0</v>
      </c>
      <c r="R31" s="31">
        <f t="shared" si="16"/>
        <v>1591760</v>
      </c>
      <c r="S31" s="32">
        <f>'[1]Summary for IPSIS'!$AR$27+'[1]Summary for IPSIS'!$AS$27</f>
        <v>1591760</v>
      </c>
      <c r="T31" s="31">
        <f>'[1]Summary for IPSIS'!$AT$27</f>
        <v>0</v>
      </c>
      <c r="U31" s="31">
        <f t="shared" si="17"/>
        <v>1591760</v>
      </c>
      <c r="V31" s="32">
        <f>'[1]Summary for IPSIS'!$BD$27+'[1]Summary for IPSIS'!$BE$27</f>
        <v>1591760</v>
      </c>
      <c r="W31" s="31">
        <f>'[1]Summary for IPSIS'!$BF$27</f>
        <v>0</v>
      </c>
      <c r="X31" s="31">
        <f t="shared" si="18"/>
        <v>1591760</v>
      </c>
      <c r="Y31" s="32">
        <f t="shared" si="19"/>
        <v>7958800</v>
      </c>
      <c r="Z31" s="32">
        <f t="shared" si="20"/>
        <v>0</v>
      </c>
      <c r="AA31" s="32">
        <f t="shared" si="21"/>
        <v>7958800</v>
      </c>
      <c r="AB31" s="32">
        <f>'[1]Summary for IPSIS'!$L$27+'[1]Summary for IPSIS'!$X$27+'[1]Summary for IPSIS'!$AJ$27</f>
        <v>0</v>
      </c>
      <c r="AC31" s="31">
        <f>0</f>
        <v>0</v>
      </c>
      <c r="AD31" s="31">
        <f t="shared" si="13"/>
        <v>0</v>
      </c>
      <c r="AE31" s="32">
        <f>4775280</f>
        <v>4775280</v>
      </c>
      <c r="AF31" s="31">
        <f>0</f>
        <v>0</v>
      </c>
      <c r="AG31" s="31"/>
      <c r="AH31" s="38">
        <f t="shared" si="22"/>
        <v>4775280</v>
      </c>
      <c r="AI31" s="33">
        <f>'[1]Summary for IPSIS'!$AV$27+'[1]Summary for IPSIS'!$BH$27</f>
        <v>3183520</v>
      </c>
      <c r="AJ31" s="38">
        <f>0</f>
        <v>0</v>
      </c>
      <c r="AK31" s="38">
        <f t="shared" si="23"/>
        <v>3183520</v>
      </c>
      <c r="AL31" s="189">
        <f t="shared" si="24"/>
        <v>0</v>
      </c>
    </row>
    <row r="32" spans="2:46" ht="57" customHeight="1" x14ac:dyDescent="0.2">
      <c r="B32" s="244" t="s">
        <v>4</v>
      </c>
      <c r="C32" s="171" t="s">
        <v>261</v>
      </c>
      <c r="D32" s="171"/>
      <c r="E32" s="170" t="s">
        <v>188</v>
      </c>
      <c r="F32" s="246" t="s">
        <v>176</v>
      </c>
      <c r="G32" s="246" t="s">
        <v>257</v>
      </c>
      <c r="H32" s="276">
        <v>2021</v>
      </c>
      <c r="I32" s="277">
        <v>2025</v>
      </c>
      <c r="J32" s="30">
        <f>'[1]Summary for IPSIS'!$H$28+'[1]Summary for IPSIS'!$I$28</f>
        <v>657152</v>
      </c>
      <c r="K32" s="30">
        <f>'[1]Summary for IPSIS'!$J$28</f>
        <v>0</v>
      </c>
      <c r="L32" s="31">
        <f t="shared" si="14"/>
        <v>657152</v>
      </c>
      <c r="M32" s="30">
        <f>'[1]Summary for IPSIS'!$T$28+'[1]Summary for IPSIS'!$U$28</f>
        <v>657152</v>
      </c>
      <c r="N32" s="30">
        <f>'[1]Summary for IPSIS'!$V$28</f>
        <v>0</v>
      </c>
      <c r="O32" s="31">
        <f t="shared" si="15"/>
        <v>657152</v>
      </c>
      <c r="P32" s="32">
        <f>'[1]Summary for IPSIS'!$AF$28+'[1]Summary for IPSIS'!$AG$28</f>
        <v>652752</v>
      </c>
      <c r="Q32" s="31">
        <f>'[1]Summary for IPSIS'!$AH$28</f>
        <v>0</v>
      </c>
      <c r="R32" s="31">
        <f t="shared" si="16"/>
        <v>652752</v>
      </c>
      <c r="S32" s="32">
        <f>'[1]Summary for IPSIS'!$AR$28+'[1]Summary for IPSIS'!$AS$28</f>
        <v>652752</v>
      </c>
      <c r="T32" s="31">
        <f>'[1]Summary for IPSIS'!$AT$28</f>
        <v>0</v>
      </c>
      <c r="U32" s="31">
        <f t="shared" si="17"/>
        <v>652752</v>
      </c>
      <c r="V32" s="32">
        <f>'[1]Summary for IPSIS'!$BD$28+'[1]Summary for IPSIS'!$BE$28</f>
        <v>652752</v>
      </c>
      <c r="W32" s="31">
        <f>'[1]Summary for IPSIS'!$BF$28</f>
        <v>0</v>
      </c>
      <c r="X32" s="31">
        <f t="shared" si="18"/>
        <v>652752</v>
      </c>
      <c r="Y32" s="32">
        <f t="shared" si="19"/>
        <v>3272560</v>
      </c>
      <c r="Z32" s="32">
        <f t="shared" si="20"/>
        <v>0</v>
      </c>
      <c r="AA32" s="32">
        <f t="shared" si="21"/>
        <v>3272560</v>
      </c>
      <c r="AB32" s="32">
        <f>'[1]Summary for IPSIS'!$L$28+'[1]Summary for IPSIS'!$X$28+'[1]Summary for IPSIS'!$AJ$28</f>
        <v>1967056</v>
      </c>
      <c r="AC32" s="31">
        <f>0</f>
        <v>0</v>
      </c>
      <c r="AD32" s="31">
        <f t="shared" si="13"/>
        <v>1967056</v>
      </c>
      <c r="AE32" s="32">
        <f>0</f>
        <v>0</v>
      </c>
      <c r="AF32" s="31">
        <f>0</f>
        <v>0</v>
      </c>
      <c r="AG32" s="31"/>
      <c r="AH32" s="38">
        <f t="shared" si="22"/>
        <v>0</v>
      </c>
      <c r="AI32" s="33">
        <f>'[1]Summary for IPSIS'!$AV$28+'[1]Summary for IPSIS'!$BH$28</f>
        <v>1305504</v>
      </c>
      <c r="AJ32" s="38">
        <f>0</f>
        <v>0</v>
      </c>
      <c r="AK32" s="38">
        <f t="shared" si="23"/>
        <v>1305504</v>
      </c>
      <c r="AL32" s="189">
        <f t="shared" si="24"/>
        <v>0</v>
      </c>
    </row>
    <row r="33" spans="1:46" ht="58.15" customHeight="1" x14ac:dyDescent="0.2">
      <c r="B33" s="244" t="s">
        <v>5</v>
      </c>
      <c r="C33" s="171" t="s">
        <v>262</v>
      </c>
      <c r="D33" s="171"/>
      <c r="E33" s="170" t="s">
        <v>188</v>
      </c>
      <c r="F33" s="246" t="s">
        <v>176</v>
      </c>
      <c r="G33" s="246" t="s">
        <v>257</v>
      </c>
      <c r="H33" s="276">
        <v>2021</v>
      </c>
      <c r="I33" s="277">
        <v>2025</v>
      </c>
      <c r="J33" s="30">
        <f>'[1]Summary for IPSIS'!$H$29+'[1]Summary for IPSIS'!$I$29</f>
        <v>851040</v>
      </c>
      <c r="K33" s="30">
        <f>'[1]Summary for IPSIS'!$J$29</f>
        <v>0</v>
      </c>
      <c r="L33" s="31">
        <f t="shared" si="14"/>
        <v>851040</v>
      </c>
      <c r="M33" s="30">
        <f>'[1]Summary for IPSIS'!$T$29+'[1]Summary for IPSIS'!$U$29</f>
        <v>851040</v>
      </c>
      <c r="N33" s="30">
        <f>'[1]Summary for IPSIS'!$V$29</f>
        <v>0</v>
      </c>
      <c r="O33" s="31">
        <f t="shared" si="15"/>
        <v>851040</v>
      </c>
      <c r="P33" s="32">
        <f>'[1]Summary for IPSIS'!$AF$29+'[1]Summary for IPSIS'!$AG$29</f>
        <v>851040</v>
      </c>
      <c r="Q33" s="31">
        <f>'[1]Summary for IPSIS'!$AH$29</f>
        <v>0</v>
      </c>
      <c r="R33" s="31">
        <f t="shared" si="16"/>
        <v>851040</v>
      </c>
      <c r="S33" s="32">
        <f>'[1]Summary for IPSIS'!$AR$29+'[1]Summary for IPSIS'!$AS$29</f>
        <v>851040</v>
      </c>
      <c r="T33" s="31">
        <f>'[1]Summary for IPSIS'!$AT$29</f>
        <v>0</v>
      </c>
      <c r="U33" s="31">
        <f t="shared" si="17"/>
        <v>851040</v>
      </c>
      <c r="V33" s="32">
        <f>'[1]Summary for IPSIS'!$BD$29+'[1]Summary for IPSIS'!$BE$29</f>
        <v>851040</v>
      </c>
      <c r="W33" s="31">
        <f>'[1]Summary for IPSIS'!$BF$29</f>
        <v>0</v>
      </c>
      <c r="X33" s="31">
        <f t="shared" si="18"/>
        <v>851040</v>
      </c>
      <c r="Y33" s="32">
        <f t="shared" si="19"/>
        <v>4255200</v>
      </c>
      <c r="Z33" s="32">
        <f t="shared" si="20"/>
        <v>0</v>
      </c>
      <c r="AA33" s="32">
        <f t="shared" si="21"/>
        <v>4255200</v>
      </c>
      <c r="AB33" s="32">
        <f>'[1]Summary for IPSIS'!$L$29+'[1]Summary for IPSIS'!$X$29+'[1]Summary for IPSIS'!$AJ$29</f>
        <v>1262640</v>
      </c>
      <c r="AC33" s="31">
        <f>0</f>
        <v>0</v>
      </c>
      <c r="AD33" s="31">
        <f t="shared" si="13"/>
        <v>1262640</v>
      </c>
      <c r="AE33" s="32">
        <f>1290480</f>
        <v>1290480</v>
      </c>
      <c r="AF33" s="31">
        <f>0</f>
        <v>0</v>
      </c>
      <c r="AG33" s="31"/>
      <c r="AH33" s="38">
        <f t="shared" si="22"/>
        <v>1290480</v>
      </c>
      <c r="AI33" s="33">
        <f>'[1]Summary for IPSIS'!$AV$29+'[1]Summary for IPSIS'!$BH$29</f>
        <v>1702080</v>
      </c>
      <c r="AJ33" s="38">
        <f>0</f>
        <v>0</v>
      </c>
      <c r="AK33" s="38">
        <f t="shared" si="23"/>
        <v>1702080</v>
      </c>
      <c r="AL33" s="189">
        <f t="shared" si="24"/>
        <v>0</v>
      </c>
    </row>
    <row r="34" spans="1:46" ht="47.25" customHeight="1" x14ac:dyDescent="0.2">
      <c r="B34" s="244" t="s">
        <v>6</v>
      </c>
      <c r="C34" s="169" t="s">
        <v>263</v>
      </c>
      <c r="D34" s="169"/>
      <c r="E34" s="170" t="s">
        <v>188</v>
      </c>
      <c r="F34" s="246" t="s">
        <v>176</v>
      </c>
      <c r="G34" s="246" t="s">
        <v>257</v>
      </c>
      <c r="H34" s="276">
        <v>2021</v>
      </c>
      <c r="I34" s="277">
        <v>2025</v>
      </c>
      <c r="J34" s="30">
        <f>'[1]Summary for IPSIS'!$H$30+'[1]Summary for IPSIS'!$I$30</f>
        <v>654192</v>
      </c>
      <c r="K34" s="30">
        <f>'[1]Summary for IPSIS'!$J$30</f>
        <v>0</v>
      </c>
      <c r="L34" s="31">
        <f t="shared" si="14"/>
        <v>654192</v>
      </c>
      <c r="M34" s="30">
        <f>'[1]Summary for IPSIS'!$T$30+'[1]Summary for IPSIS'!$U$30</f>
        <v>654192</v>
      </c>
      <c r="N34" s="30">
        <f>'[1]Summary for IPSIS'!$V$30</f>
        <v>0</v>
      </c>
      <c r="O34" s="31">
        <f t="shared" si="15"/>
        <v>654192</v>
      </c>
      <c r="P34" s="32">
        <f>'[1]Summary for IPSIS'!$AF$30+'[1]Summary for IPSIS'!$AG$30</f>
        <v>654192</v>
      </c>
      <c r="Q34" s="31">
        <f>'[1]Summary for IPSIS'!$AH$30</f>
        <v>0</v>
      </c>
      <c r="R34" s="31">
        <f t="shared" si="16"/>
        <v>654192</v>
      </c>
      <c r="S34" s="32">
        <f>'[1]Summary for IPSIS'!$AR$30+'[1]Summary for IPSIS'!$AS$30</f>
        <v>654192</v>
      </c>
      <c r="T34" s="31">
        <f>'[1]Summary for IPSIS'!$AT$30</f>
        <v>0</v>
      </c>
      <c r="U34" s="31">
        <f t="shared" si="17"/>
        <v>654192</v>
      </c>
      <c r="V34" s="32">
        <f>'[1]Summary for IPSIS'!$BD$30+'[1]Summary for IPSIS'!$BE$30</f>
        <v>654192</v>
      </c>
      <c r="W34" s="31">
        <f>'[1]Summary for IPSIS'!$BF$30</f>
        <v>0</v>
      </c>
      <c r="X34" s="31">
        <f t="shared" si="18"/>
        <v>654192</v>
      </c>
      <c r="Y34" s="32">
        <f t="shared" si="19"/>
        <v>3270960</v>
      </c>
      <c r="Z34" s="32">
        <f t="shared" si="20"/>
        <v>0</v>
      </c>
      <c r="AA34" s="32">
        <f t="shared" si="21"/>
        <v>3270960</v>
      </c>
      <c r="AB34" s="32">
        <f>'[1]Summary for IPSIS'!$L$30+'[1]Summary for IPSIS'!$X$30+'[1]Summary for IPSIS'!$AJ$30</f>
        <v>677376</v>
      </c>
      <c r="AC34" s="31">
        <f>0</f>
        <v>0</v>
      </c>
      <c r="AD34" s="31">
        <f t="shared" si="13"/>
        <v>677376</v>
      </c>
      <c r="AE34" s="32">
        <f>1285200</f>
        <v>1285200</v>
      </c>
      <c r="AF34" s="31">
        <f>0</f>
        <v>0</v>
      </c>
      <c r="AG34" s="31"/>
      <c r="AH34" s="38">
        <f t="shared" si="22"/>
        <v>1285200</v>
      </c>
      <c r="AI34" s="33">
        <f>'[1]Summary for IPSIS'!$AV$30+'[1]Summary for IPSIS'!$BH$30</f>
        <v>1308384</v>
      </c>
      <c r="AJ34" s="38">
        <f>0</f>
        <v>0</v>
      </c>
      <c r="AK34" s="38">
        <f t="shared" si="23"/>
        <v>1308384</v>
      </c>
      <c r="AL34" s="189">
        <f t="shared" si="24"/>
        <v>0</v>
      </c>
    </row>
    <row r="35" spans="1:46" ht="47.25" customHeight="1" x14ac:dyDescent="0.2">
      <c r="B35" s="244" t="s">
        <v>182</v>
      </c>
      <c r="C35" s="169" t="s">
        <v>264</v>
      </c>
      <c r="D35" s="171"/>
      <c r="E35" s="170" t="s">
        <v>179</v>
      </c>
      <c r="F35" s="164" t="s">
        <v>176</v>
      </c>
      <c r="G35" s="246" t="s">
        <v>266</v>
      </c>
      <c r="H35" s="276">
        <v>2021</v>
      </c>
      <c r="I35" s="277">
        <v>2022</v>
      </c>
      <c r="J35" s="30">
        <f>'[1]Summary for IPSIS'!$H$31+'[1]Summary for IPSIS'!$I$31</f>
        <v>960144</v>
      </c>
      <c r="K35" s="30">
        <f>'[1]Summary for IPSIS'!$J$31</f>
        <v>0</v>
      </c>
      <c r="L35" s="31">
        <f t="shared" si="14"/>
        <v>960144</v>
      </c>
      <c r="M35" s="30">
        <f>'[1]Summary for IPSIS'!$T$31+'[1]Summary for IPSIS'!$U$31</f>
        <v>960144</v>
      </c>
      <c r="N35" s="30">
        <f>'[1]Summary for IPSIS'!$V$31</f>
        <v>0</v>
      </c>
      <c r="O35" s="31">
        <f t="shared" si="15"/>
        <v>960144</v>
      </c>
      <c r="P35" s="32">
        <f>'[1]Summary for IPSIS'!$AF$31+'[1]Summary for IPSIS'!$AG$31</f>
        <v>0</v>
      </c>
      <c r="Q35" s="31">
        <f>'[1]Summary for IPSIS'!$AH$31</f>
        <v>0</v>
      </c>
      <c r="R35" s="31">
        <f t="shared" si="16"/>
        <v>0</v>
      </c>
      <c r="S35" s="32">
        <f>'[1]Summary for IPSIS'!$AR$31+'[1]Summary for IPSIS'!$AS$31</f>
        <v>0</v>
      </c>
      <c r="T35" s="31">
        <f>'[1]Summary for IPSIS'!$AT$31</f>
        <v>0</v>
      </c>
      <c r="U35" s="31">
        <f t="shared" si="17"/>
        <v>0</v>
      </c>
      <c r="V35" s="32">
        <f>'[1]Summary for IPSIS'!$BD$31+'[1]Summary for IPSIS'!$BE$31</f>
        <v>0</v>
      </c>
      <c r="W35" s="31">
        <f>'[1]Summary for IPSIS'!$BF$31</f>
        <v>0</v>
      </c>
      <c r="X35" s="31">
        <f t="shared" si="18"/>
        <v>0</v>
      </c>
      <c r="Y35" s="32">
        <f t="shared" si="19"/>
        <v>1920288</v>
      </c>
      <c r="Z35" s="32">
        <f t="shared" si="20"/>
        <v>0</v>
      </c>
      <c r="AA35" s="32">
        <f t="shared" si="21"/>
        <v>1920288</v>
      </c>
      <c r="AB35" s="32">
        <f>'[1]Summary for IPSIS'!$L$31+'[1]Summary for IPSIS'!$X$31+'[1]Summary for IPSIS'!$AJ$31</f>
        <v>1920288</v>
      </c>
      <c r="AC35" s="31">
        <f>0</f>
        <v>0</v>
      </c>
      <c r="AD35" s="31">
        <f t="shared" si="13"/>
        <v>1920288</v>
      </c>
      <c r="AE35" s="32">
        <f>0</f>
        <v>0</v>
      </c>
      <c r="AF35" s="31">
        <f>0</f>
        <v>0</v>
      </c>
      <c r="AG35" s="31"/>
      <c r="AH35" s="38">
        <f t="shared" si="22"/>
        <v>0</v>
      </c>
      <c r="AI35" s="33">
        <f>'[1]Summary for IPSIS'!$AV$31+'[1]Summary for IPSIS'!$BH$31</f>
        <v>0</v>
      </c>
      <c r="AJ35" s="38">
        <f>0</f>
        <v>0</v>
      </c>
      <c r="AK35" s="38">
        <f t="shared" si="23"/>
        <v>0</v>
      </c>
      <c r="AL35" s="189">
        <f t="shared" si="24"/>
        <v>0</v>
      </c>
    </row>
    <row r="36" spans="1:46" ht="39" customHeight="1" thickBot="1" x14ac:dyDescent="0.25">
      <c r="B36" s="244" t="s">
        <v>183</v>
      </c>
      <c r="C36" s="169" t="s">
        <v>265</v>
      </c>
      <c r="D36" s="171"/>
      <c r="E36" s="172" t="s">
        <v>179</v>
      </c>
      <c r="F36" s="164" t="s">
        <v>176</v>
      </c>
      <c r="G36" s="16"/>
      <c r="H36" s="276">
        <v>2021</v>
      </c>
      <c r="I36" s="277">
        <v>2025</v>
      </c>
      <c r="J36" s="30">
        <f>'[1]Summary for IPSIS'!$H$32+'[1]Summary for IPSIS'!$I$32</f>
        <v>1098672</v>
      </c>
      <c r="K36" s="30">
        <f>'[1]Summary for IPSIS'!$J$32</f>
        <v>0</v>
      </c>
      <c r="L36" s="31">
        <f t="shared" si="14"/>
        <v>1098672</v>
      </c>
      <c r="M36" s="30">
        <f>'[1]Summary for IPSIS'!$T$32+'[1]Summary for IPSIS'!$U$32</f>
        <v>1098672</v>
      </c>
      <c r="N36" s="30">
        <f>'[1]Summary for IPSIS'!$V$32</f>
        <v>0</v>
      </c>
      <c r="O36" s="31">
        <f t="shared" si="15"/>
        <v>1098672</v>
      </c>
      <c r="P36" s="32">
        <f>'[1]Summary for IPSIS'!$AF$32+'[1]Summary for IPSIS'!$AG$32</f>
        <v>1098672</v>
      </c>
      <c r="Q36" s="31">
        <f>'[1]Summary for IPSIS'!$AH$32</f>
        <v>0</v>
      </c>
      <c r="R36" s="31">
        <f t="shared" si="16"/>
        <v>1098672</v>
      </c>
      <c r="S36" s="32">
        <f>'[1]Summary for IPSIS'!$AR$32+'[1]Summary for IPSIS'!$AS$32</f>
        <v>1098672</v>
      </c>
      <c r="T36" s="31">
        <f>'[1]Summary for IPSIS'!$AT$32</f>
        <v>0</v>
      </c>
      <c r="U36" s="31">
        <f t="shared" si="17"/>
        <v>1098672</v>
      </c>
      <c r="V36" s="32">
        <f>'[1]Summary for IPSIS'!$BD$32+'[1]Summary for IPSIS'!$BE$32</f>
        <v>1098672</v>
      </c>
      <c r="W36" s="31">
        <f>'[1]Summary for IPSIS'!$BF$32</f>
        <v>0</v>
      </c>
      <c r="X36" s="31">
        <f t="shared" si="18"/>
        <v>1098672</v>
      </c>
      <c r="Y36" s="32">
        <f t="shared" si="19"/>
        <v>5493360</v>
      </c>
      <c r="Z36" s="32">
        <f t="shared" si="20"/>
        <v>0</v>
      </c>
      <c r="AA36" s="32">
        <f t="shared" si="21"/>
        <v>5493360</v>
      </c>
      <c r="AB36" s="32">
        <f>'[1]Summary for IPSIS'!$L$32+'[1]Summary for IPSIS'!$X$32+'[1]Summary for IPSIS'!$AJ$32</f>
        <v>475488</v>
      </c>
      <c r="AC36" s="31">
        <f>0</f>
        <v>0</v>
      </c>
      <c r="AD36" s="31">
        <f t="shared" si="13"/>
        <v>475488</v>
      </c>
      <c r="AE36" s="32">
        <f>0</f>
        <v>0</v>
      </c>
      <c r="AF36" s="31">
        <f>0</f>
        <v>0</v>
      </c>
      <c r="AG36" s="31"/>
      <c r="AH36" s="38">
        <f t="shared" si="22"/>
        <v>0</v>
      </c>
      <c r="AI36" s="33">
        <f>'[1]Summary for IPSIS'!$AV$32+'[1]Summary for IPSIS'!$BH$32</f>
        <v>2197344</v>
      </c>
      <c r="AJ36" s="38">
        <f>0</f>
        <v>0</v>
      </c>
      <c r="AK36" s="38">
        <f t="shared" si="23"/>
        <v>2197344</v>
      </c>
      <c r="AL36" s="189">
        <f t="shared" si="24"/>
        <v>-2820528</v>
      </c>
    </row>
    <row r="37" spans="1:46" s="6" customFormat="1" ht="29.25" customHeight="1" thickBot="1" x14ac:dyDescent="0.25">
      <c r="B37" s="56"/>
      <c r="C37" s="63" t="s">
        <v>184</v>
      </c>
      <c r="D37" s="64"/>
      <c r="E37" s="64"/>
      <c r="F37" s="54"/>
      <c r="G37" s="54"/>
      <c r="H37" s="54"/>
      <c r="I37" s="54"/>
      <c r="J37" s="55">
        <f t="shared" ref="J37:AL37" si="25">SUM(J29:J36)</f>
        <v>7620400</v>
      </c>
      <c r="K37" s="55">
        <f t="shared" si="25"/>
        <v>0</v>
      </c>
      <c r="L37" s="55">
        <f t="shared" si="25"/>
        <v>7620400</v>
      </c>
      <c r="M37" s="55">
        <f t="shared" si="25"/>
        <v>7620400</v>
      </c>
      <c r="N37" s="55">
        <f t="shared" si="25"/>
        <v>0</v>
      </c>
      <c r="O37" s="55">
        <f t="shared" si="25"/>
        <v>7620400</v>
      </c>
      <c r="P37" s="55">
        <f t="shared" si="25"/>
        <v>6655856</v>
      </c>
      <c r="Q37" s="55">
        <f t="shared" si="25"/>
        <v>0</v>
      </c>
      <c r="R37" s="55">
        <f t="shared" si="25"/>
        <v>6655856</v>
      </c>
      <c r="S37" s="55">
        <f t="shared" si="25"/>
        <v>6655856</v>
      </c>
      <c r="T37" s="55">
        <f t="shared" si="25"/>
        <v>0</v>
      </c>
      <c r="U37" s="55">
        <f t="shared" si="25"/>
        <v>6655856</v>
      </c>
      <c r="V37" s="55">
        <f t="shared" si="25"/>
        <v>6655856</v>
      </c>
      <c r="W37" s="55">
        <f t="shared" si="25"/>
        <v>0</v>
      </c>
      <c r="X37" s="55">
        <f t="shared" si="25"/>
        <v>6655856</v>
      </c>
      <c r="Y37" s="318">
        <f t="shared" si="25"/>
        <v>35208368</v>
      </c>
      <c r="Z37" s="318">
        <f t="shared" si="25"/>
        <v>0</v>
      </c>
      <c r="AA37" s="318">
        <f t="shared" si="25"/>
        <v>35208368</v>
      </c>
      <c r="AB37" s="55">
        <f t="shared" si="25"/>
        <v>11725168</v>
      </c>
      <c r="AC37" s="55">
        <f t="shared" si="25"/>
        <v>0</v>
      </c>
      <c r="AD37" s="55">
        <f t="shared" si="25"/>
        <v>11725168</v>
      </c>
      <c r="AE37" s="55">
        <f t="shared" si="25"/>
        <v>7350960</v>
      </c>
      <c r="AF37" s="55">
        <f t="shared" si="25"/>
        <v>0</v>
      </c>
      <c r="AG37" s="55">
        <f t="shared" si="25"/>
        <v>0</v>
      </c>
      <c r="AH37" s="55">
        <f t="shared" si="25"/>
        <v>7350960</v>
      </c>
      <c r="AI37" s="55">
        <f t="shared" si="25"/>
        <v>13311712</v>
      </c>
      <c r="AJ37" s="55">
        <f t="shared" si="25"/>
        <v>0</v>
      </c>
      <c r="AK37" s="55">
        <f t="shared" si="25"/>
        <v>13311712</v>
      </c>
      <c r="AL37" s="197">
        <f t="shared" si="25"/>
        <v>-2820528</v>
      </c>
      <c r="AM37" s="35"/>
      <c r="AN37" s="35"/>
      <c r="AO37" s="35"/>
      <c r="AP37" s="35"/>
      <c r="AQ37" s="35"/>
      <c r="AR37" s="35"/>
      <c r="AS37" s="35"/>
      <c r="AT37" s="35"/>
    </row>
    <row r="38" spans="1:46" ht="29.25" customHeight="1" x14ac:dyDescent="0.2">
      <c r="B38" s="149">
        <v>1.3</v>
      </c>
      <c r="C38" s="398" t="s">
        <v>268</v>
      </c>
      <c r="D38" s="399"/>
      <c r="E38" s="187"/>
      <c r="F38" s="69"/>
      <c r="G38" s="69"/>
      <c r="H38" s="148"/>
      <c r="I38" s="148"/>
      <c r="J38" s="68"/>
      <c r="K38" s="68"/>
      <c r="L38" s="65"/>
      <c r="M38" s="68"/>
      <c r="N38" s="68"/>
      <c r="O38" s="65"/>
      <c r="P38" s="188"/>
      <c r="Q38" s="65"/>
      <c r="R38" s="65"/>
      <c r="S38" s="188"/>
      <c r="T38" s="65"/>
      <c r="U38" s="65"/>
      <c r="V38" s="188"/>
      <c r="W38" s="65"/>
      <c r="X38" s="65"/>
      <c r="Y38" s="188"/>
      <c r="Z38" s="188"/>
      <c r="AA38" s="188"/>
      <c r="AB38" s="188"/>
      <c r="AC38" s="65"/>
      <c r="AD38" s="65"/>
      <c r="AE38" s="188"/>
      <c r="AF38" s="65"/>
      <c r="AG38" s="65"/>
      <c r="AH38" s="65"/>
      <c r="AI38" s="188"/>
      <c r="AJ38" s="65"/>
      <c r="AK38" s="65"/>
      <c r="AL38" s="66"/>
    </row>
    <row r="39" spans="1:46" ht="29.25" customHeight="1" x14ac:dyDescent="0.2">
      <c r="B39" s="150"/>
      <c r="C39" s="107" t="s">
        <v>126</v>
      </c>
      <c r="D39" s="174"/>
      <c r="E39" s="174"/>
      <c r="F39" s="10"/>
      <c r="G39" s="10"/>
      <c r="H39" s="108"/>
      <c r="I39" s="108"/>
      <c r="J39" s="30"/>
      <c r="K39" s="30"/>
      <c r="L39" s="31"/>
      <c r="M39" s="30"/>
      <c r="N39" s="30"/>
      <c r="O39" s="31"/>
      <c r="P39" s="32"/>
      <c r="Q39" s="31"/>
      <c r="R39" s="31"/>
      <c r="S39" s="32"/>
      <c r="T39" s="31"/>
      <c r="U39" s="31"/>
      <c r="V39" s="32"/>
      <c r="W39" s="31"/>
      <c r="X39" s="31"/>
      <c r="Y39" s="32"/>
      <c r="Z39" s="32"/>
      <c r="AA39" s="32"/>
      <c r="AB39" s="32"/>
      <c r="AC39" s="31"/>
      <c r="AD39" s="31"/>
      <c r="AE39" s="32"/>
      <c r="AF39" s="31"/>
      <c r="AG39" s="31"/>
      <c r="AH39" s="31"/>
      <c r="AI39" s="32"/>
      <c r="AJ39" s="31"/>
      <c r="AK39" s="31"/>
      <c r="AL39" s="34"/>
    </row>
    <row r="40" spans="1:46" s="22" customFormat="1" ht="41.25" customHeight="1" x14ac:dyDescent="0.2">
      <c r="B40" s="91" t="s">
        <v>269</v>
      </c>
      <c r="C40" s="169" t="s">
        <v>288</v>
      </c>
      <c r="D40" s="175"/>
      <c r="E40" s="170" t="s">
        <v>301</v>
      </c>
      <c r="F40" s="246" t="s">
        <v>230</v>
      </c>
      <c r="G40" s="246" t="s">
        <v>289</v>
      </c>
      <c r="H40" s="164">
        <v>2021</v>
      </c>
      <c r="I40" s="164">
        <v>2025</v>
      </c>
      <c r="J40" s="32">
        <f>'[1]Summary for IPSIS'!$H$34+'[1]Summary for IPSIS'!$I$34</f>
        <v>948192</v>
      </c>
      <c r="K40" s="32">
        <f>'[1]Summary for IPSIS'!$J$34</f>
        <v>0</v>
      </c>
      <c r="L40" s="32">
        <f>J40+K40</f>
        <v>948192</v>
      </c>
      <c r="M40" s="32">
        <f>'[1]Summary for IPSIS'!$T$34+'[1]Summary for IPSIS'!$U$34</f>
        <v>772992</v>
      </c>
      <c r="N40" s="32">
        <f>'[1]Summary for IPSIS'!$V$34</f>
        <v>0</v>
      </c>
      <c r="O40" s="32">
        <f>M40+N40</f>
        <v>772992</v>
      </c>
      <c r="P40" s="32">
        <f>'[1]Summary for IPSIS'!$AF$34+'[1]Summary for IPSIS'!$AG$34</f>
        <v>772992</v>
      </c>
      <c r="Q40" s="32">
        <f>'[1]Summary for IPSIS'!$AH$34</f>
        <v>0</v>
      </c>
      <c r="R40" s="32">
        <f>P40+Q40</f>
        <v>772992</v>
      </c>
      <c r="S40" s="32">
        <f>'[1]Summary for IPSIS'!$AR$34+'[1]Summary for IPSIS'!$AS$34</f>
        <v>772992</v>
      </c>
      <c r="T40" s="32">
        <f>'[1]Summary for IPSIS'!$AT$34</f>
        <v>0</v>
      </c>
      <c r="U40" s="32">
        <f>S40+T40</f>
        <v>772992</v>
      </c>
      <c r="V40" s="32">
        <f>'[1]Summary for IPSIS'!$BD$34+'[1]Summary for IPSIS'!$BE$34</f>
        <v>772992</v>
      </c>
      <c r="W40" s="32">
        <f>'[1]Summary for IPSIS'!$BF$34</f>
        <v>0</v>
      </c>
      <c r="X40" s="32">
        <f>V40+W40</f>
        <v>772992</v>
      </c>
      <c r="Y40" s="32">
        <f>J40+M40+P40+S40+V40</f>
        <v>4040160</v>
      </c>
      <c r="Z40" s="32">
        <f>K40+N40+Q40+T40+W40</f>
        <v>0</v>
      </c>
      <c r="AA40" s="32">
        <f>Y40+Z40</f>
        <v>4040160</v>
      </c>
      <c r="AB40" s="32">
        <f>'[1]Summary for IPSIS'!$L$34+'[1]Summary for IPSIS'!$X$34+'[1]Summary for IPSIS'!$AJ$34</f>
        <v>677376</v>
      </c>
      <c r="AC40" s="32">
        <f>0</f>
        <v>0</v>
      </c>
      <c r="AD40" s="32">
        <f>AB40+AC40</f>
        <v>677376</v>
      </c>
      <c r="AE40" s="32">
        <f>1816800</f>
        <v>1816800</v>
      </c>
      <c r="AF40" s="32">
        <f>0</f>
        <v>0</v>
      </c>
      <c r="AG40" s="32"/>
      <c r="AH40" s="32">
        <f>AE40+AF40</f>
        <v>1816800</v>
      </c>
      <c r="AI40" s="32">
        <f>'[1]Summary for IPSIS'!$AV$34+'[1]Summary for IPSIS'!$BH$34</f>
        <v>451584</v>
      </c>
      <c r="AJ40" s="32">
        <f>0</f>
        <v>0</v>
      </c>
      <c r="AK40" s="32">
        <f>AI40+AJ40</f>
        <v>451584</v>
      </c>
      <c r="AL40" s="189">
        <f t="shared" ref="AL40:AL44" si="26">SUM(AK40+AH40+AD40)-AA40</f>
        <v>-1094400</v>
      </c>
    </row>
    <row r="41" spans="1:46" s="22" customFormat="1" ht="29.25" customHeight="1" x14ac:dyDescent="0.2">
      <c r="B41" s="91" t="s">
        <v>7</v>
      </c>
      <c r="C41" s="171" t="s">
        <v>290</v>
      </c>
      <c r="D41" s="176"/>
      <c r="E41" s="172" t="s">
        <v>301</v>
      </c>
      <c r="F41" s="257" t="s">
        <v>230</v>
      </c>
      <c r="G41" s="257" t="s">
        <v>291</v>
      </c>
      <c r="H41" s="164">
        <v>2021</v>
      </c>
      <c r="I41" s="164">
        <v>2025</v>
      </c>
      <c r="J41" s="32">
        <f>'[1]Summary for IPSIS'!$H$35+'[1]Summary for IPSIS'!$I$35</f>
        <v>703880</v>
      </c>
      <c r="K41" s="32">
        <f>'[1]Summary for IPSIS'!$J$35</f>
        <v>0</v>
      </c>
      <c r="L41" s="32">
        <f t="shared" ref="L41:L44" si="27">J41+K41</f>
        <v>703880</v>
      </c>
      <c r="M41" s="32">
        <f>'[1]Summary for IPSIS'!$T$35+'[1]Summary for IPSIS'!$U$35</f>
        <v>703880</v>
      </c>
      <c r="N41" s="32">
        <f>'[1]Summary for IPSIS'!$V$35</f>
        <v>0</v>
      </c>
      <c r="O41" s="32">
        <f t="shared" ref="O41:O44" si="28">M41+N41</f>
        <v>703880</v>
      </c>
      <c r="P41" s="32">
        <f>'[1]Summary for IPSIS'!$AF$35+'[1]Summary for IPSIS'!$AG$35</f>
        <v>703880</v>
      </c>
      <c r="Q41" s="32">
        <f>'[1]Summary for IPSIS'!$AH$35</f>
        <v>0</v>
      </c>
      <c r="R41" s="32">
        <f t="shared" ref="R41:R44" si="29">P41+Q41</f>
        <v>703880</v>
      </c>
      <c r="S41" s="32">
        <f>'[1]Summary for IPSIS'!$AR$35+'[1]Summary for IPSIS'!$AS$35</f>
        <v>703880</v>
      </c>
      <c r="T41" s="32">
        <f>'[1]Summary for IPSIS'!$AT$35</f>
        <v>0</v>
      </c>
      <c r="U41" s="32">
        <f t="shared" ref="U41:U44" si="30">S41+T41</f>
        <v>703880</v>
      </c>
      <c r="V41" s="32">
        <f>'[1]Summary for IPSIS'!$BD$35+'[1]Summary for IPSIS'!$BE$35</f>
        <v>703880</v>
      </c>
      <c r="W41" s="32">
        <f>'[1]Summary for IPSIS'!$BF$35</f>
        <v>0</v>
      </c>
      <c r="X41" s="32">
        <f t="shared" ref="X41:X44" si="31">V41+W41</f>
        <v>703880</v>
      </c>
      <c r="Y41" s="32">
        <f t="shared" ref="Y41:Y44" si="32">J41+M41+P41+S41+V41</f>
        <v>3519400</v>
      </c>
      <c r="Z41" s="32">
        <f t="shared" ref="Z41:Z44" si="33">K41+N41+Q41+T41+W41</f>
        <v>0</v>
      </c>
      <c r="AA41" s="32">
        <f t="shared" ref="AA41:AA44" si="34">Y41+Z41</f>
        <v>3519400</v>
      </c>
      <c r="AB41" s="32">
        <f>'[1]Summary for IPSIS'!$L$35+'[1]Summary for IPSIS'!$X$35+'[1]Summary for IPSIS'!$AJ$35</f>
        <v>2111640</v>
      </c>
      <c r="AC41" s="32">
        <f>0</f>
        <v>0</v>
      </c>
      <c r="AD41" s="32">
        <f t="shared" ref="AD41:AD44" si="35">AB41+AC41</f>
        <v>2111640</v>
      </c>
      <c r="AE41" s="32">
        <f>0</f>
        <v>0</v>
      </c>
      <c r="AF41" s="32">
        <f>0</f>
        <v>0</v>
      </c>
      <c r="AG41" s="32"/>
      <c r="AH41" s="32">
        <f t="shared" ref="AH41:AH44" si="36">AE41+AF41</f>
        <v>0</v>
      </c>
      <c r="AI41" s="32">
        <f>'[1]Summary for IPSIS'!$AV$35+'[1]Summary for IPSIS'!$BH$35</f>
        <v>1407760</v>
      </c>
      <c r="AJ41" s="32">
        <f>0</f>
        <v>0</v>
      </c>
      <c r="AK41" s="32">
        <f t="shared" ref="AK41:AK44" si="37">AI41+AJ41</f>
        <v>1407760</v>
      </c>
      <c r="AL41" s="189">
        <f t="shared" si="26"/>
        <v>0</v>
      </c>
    </row>
    <row r="42" spans="1:46" s="22" customFormat="1" ht="49.5" customHeight="1" x14ac:dyDescent="0.2">
      <c r="B42" s="91" t="s">
        <v>8</v>
      </c>
      <c r="C42" s="177" t="s">
        <v>292</v>
      </c>
      <c r="D42" s="178"/>
      <c r="E42" s="170" t="s">
        <v>301</v>
      </c>
      <c r="F42" s="257" t="s">
        <v>230</v>
      </c>
      <c r="G42" s="257" t="s">
        <v>293</v>
      </c>
      <c r="H42" s="164">
        <v>2021</v>
      </c>
      <c r="I42" s="164">
        <v>2025</v>
      </c>
      <c r="J42" s="32">
        <f>'[1]Summary for IPSIS'!$H$36+'[1]Summary for IPSIS'!$I$36</f>
        <v>931760</v>
      </c>
      <c r="K42" s="32">
        <f>'[1]Summary for IPSIS'!$J$36</f>
        <v>0</v>
      </c>
      <c r="L42" s="32">
        <f t="shared" si="27"/>
        <v>931760</v>
      </c>
      <c r="M42" s="32">
        <f>'[1]Summary for IPSIS'!$T$36+'[1]Summary for IPSIS'!$U$36</f>
        <v>931760</v>
      </c>
      <c r="N42" s="32">
        <f>'[1]Summary for IPSIS'!$V$36</f>
        <v>0</v>
      </c>
      <c r="O42" s="32">
        <f t="shared" si="28"/>
        <v>931760</v>
      </c>
      <c r="P42" s="32">
        <f>'[1]Summary for IPSIS'!$AF$36+'[1]Summary for IPSIS'!$AG$36</f>
        <v>931760</v>
      </c>
      <c r="Q42" s="32">
        <f>'[1]Summary for IPSIS'!$AH$36</f>
        <v>0</v>
      </c>
      <c r="R42" s="32">
        <f t="shared" si="29"/>
        <v>931760</v>
      </c>
      <c r="S42" s="32">
        <f>'[1]Summary for IPSIS'!$AR$36+'[1]Summary for IPSIS'!$AS$36</f>
        <v>931760</v>
      </c>
      <c r="T42" s="32">
        <f>'[1]Summary for IPSIS'!$AT$36</f>
        <v>0</v>
      </c>
      <c r="U42" s="32">
        <f t="shared" si="30"/>
        <v>931760</v>
      </c>
      <c r="V42" s="32">
        <f>'[1]Summary for IPSIS'!$BD$36+'[1]Summary for IPSIS'!$BE$36</f>
        <v>931760</v>
      </c>
      <c r="W42" s="32">
        <f>'[1]Summary for IPSIS'!$BF$36</f>
        <v>0</v>
      </c>
      <c r="X42" s="32">
        <f t="shared" si="31"/>
        <v>931760</v>
      </c>
      <c r="Y42" s="32">
        <f t="shared" si="32"/>
        <v>4658800</v>
      </c>
      <c r="Z42" s="32">
        <f t="shared" si="33"/>
        <v>0</v>
      </c>
      <c r="AA42" s="32">
        <f t="shared" si="34"/>
        <v>4658800</v>
      </c>
      <c r="AB42" s="32">
        <f>'[1]Summary for IPSIS'!$L$36+'[1]Summary for IPSIS'!$X$36+'[1]Summary for IPSIS'!$AJ$36</f>
        <v>1373280</v>
      </c>
      <c r="AC42" s="32">
        <f>0</f>
        <v>0</v>
      </c>
      <c r="AD42" s="32">
        <f t="shared" si="35"/>
        <v>1373280</v>
      </c>
      <c r="AE42" s="32">
        <f>1422000</f>
        <v>1422000</v>
      </c>
      <c r="AF42" s="32">
        <f>0</f>
        <v>0</v>
      </c>
      <c r="AG42" s="32"/>
      <c r="AH42" s="32">
        <f t="shared" si="36"/>
        <v>1422000</v>
      </c>
      <c r="AI42" s="32">
        <f>'[1]Summary for IPSIS'!$AV$36+'[1]Summary for IPSIS'!$BH$36</f>
        <v>915520</v>
      </c>
      <c r="AJ42" s="32">
        <f>0</f>
        <v>0</v>
      </c>
      <c r="AK42" s="32">
        <f t="shared" si="37"/>
        <v>915520</v>
      </c>
      <c r="AL42" s="189">
        <f t="shared" si="26"/>
        <v>-948000</v>
      </c>
    </row>
    <row r="43" spans="1:46" s="22" customFormat="1" ht="46.5" customHeight="1" x14ac:dyDescent="0.2">
      <c r="B43" s="91" t="s">
        <v>9</v>
      </c>
      <c r="C43" s="171" t="s">
        <v>294</v>
      </c>
      <c r="D43" s="176"/>
      <c r="E43" s="170" t="s">
        <v>301</v>
      </c>
      <c r="F43" s="257" t="s">
        <v>230</v>
      </c>
      <c r="G43" s="173" t="s">
        <v>295</v>
      </c>
      <c r="H43" s="164">
        <v>2021</v>
      </c>
      <c r="I43" s="164">
        <v>2025</v>
      </c>
      <c r="J43" s="32">
        <f>'[1]Summary for IPSIS'!$H$37+'[1]Summary for IPSIS'!$I$37</f>
        <v>655320</v>
      </c>
      <c r="K43" s="32">
        <f>'[1]Summary for IPSIS'!$J$37</f>
        <v>0</v>
      </c>
      <c r="L43" s="32">
        <f t="shared" si="27"/>
        <v>655320</v>
      </c>
      <c r="M43" s="32">
        <f>'[1]Summary for IPSIS'!$T$37+'[1]Summary for IPSIS'!$U$37</f>
        <v>655320</v>
      </c>
      <c r="N43" s="32">
        <f>'[1]Summary for IPSIS'!$V$37</f>
        <v>0</v>
      </c>
      <c r="O43" s="32">
        <f t="shared" si="28"/>
        <v>655320</v>
      </c>
      <c r="P43" s="32">
        <f>'[1]Summary for IPSIS'!$AF$37+'[1]Summary for IPSIS'!$AG$37</f>
        <v>655320</v>
      </c>
      <c r="Q43" s="32">
        <f>'[1]Summary for IPSIS'!$AH$37</f>
        <v>0</v>
      </c>
      <c r="R43" s="32">
        <f t="shared" si="29"/>
        <v>655320</v>
      </c>
      <c r="S43" s="32">
        <f>'[1]Summary for IPSIS'!$AR$37+'[1]Summary for IPSIS'!$AS$37</f>
        <v>655320</v>
      </c>
      <c r="T43" s="32">
        <f>'[1]Summary for IPSIS'!$AT$37</f>
        <v>0</v>
      </c>
      <c r="U43" s="32">
        <f t="shared" si="30"/>
        <v>655320</v>
      </c>
      <c r="V43" s="32">
        <f>'[1]Summary for IPSIS'!$BD$37+'[1]Summary for IPSIS'!$BE$37</f>
        <v>655320</v>
      </c>
      <c r="W43" s="32">
        <f>'[1]Summary for IPSIS'!$BF$37</f>
        <v>0</v>
      </c>
      <c r="X43" s="32">
        <f t="shared" si="31"/>
        <v>655320</v>
      </c>
      <c r="Y43" s="32">
        <f t="shared" si="32"/>
        <v>3276600</v>
      </c>
      <c r="Z43" s="32">
        <f t="shared" si="33"/>
        <v>0</v>
      </c>
      <c r="AA43" s="32">
        <f t="shared" si="34"/>
        <v>3276600</v>
      </c>
      <c r="AB43" s="32">
        <f>'[1]Summary for IPSIS'!$L$37+'[1]Summary for IPSIS'!$X$37+'[1]Summary for IPSIS'!$AJ$37</f>
        <v>1965960</v>
      </c>
      <c r="AC43" s="32">
        <f>0</f>
        <v>0</v>
      </c>
      <c r="AD43" s="32">
        <f t="shared" si="35"/>
        <v>1965960</v>
      </c>
      <c r="AE43" s="32">
        <f>0</f>
        <v>0</v>
      </c>
      <c r="AF43" s="32">
        <f>0</f>
        <v>0</v>
      </c>
      <c r="AG43" s="32"/>
      <c r="AH43" s="32">
        <f t="shared" si="36"/>
        <v>0</v>
      </c>
      <c r="AI43" s="32">
        <f>'[1]Summary for IPSIS'!$AV$37+'[1]Summary for IPSIS'!$BH$37</f>
        <v>1310640</v>
      </c>
      <c r="AJ43" s="32">
        <f>0</f>
        <v>0</v>
      </c>
      <c r="AK43" s="32">
        <f t="shared" si="37"/>
        <v>1310640</v>
      </c>
      <c r="AL43" s="189">
        <f t="shared" si="26"/>
        <v>0</v>
      </c>
    </row>
    <row r="44" spans="1:46" s="22" customFormat="1" ht="45.75" customHeight="1" thickBot="1" x14ac:dyDescent="0.25">
      <c r="B44" s="91" t="s">
        <v>185</v>
      </c>
      <c r="C44" s="171" t="s">
        <v>296</v>
      </c>
      <c r="D44" s="176"/>
      <c r="E44" s="172" t="s">
        <v>297</v>
      </c>
      <c r="F44" s="257" t="s">
        <v>129</v>
      </c>
      <c r="G44" s="173"/>
      <c r="H44" s="164">
        <v>2021</v>
      </c>
      <c r="I44" s="164">
        <v>2025</v>
      </c>
      <c r="J44" s="32">
        <f>'[1]Summary for IPSIS'!$H$38+'[1]Summary for IPSIS'!$I$38</f>
        <v>1866864</v>
      </c>
      <c r="K44" s="32">
        <f>'[1]Summary for IPSIS'!$J$38</f>
        <v>0</v>
      </c>
      <c r="L44" s="32">
        <f t="shared" si="27"/>
        <v>1866864</v>
      </c>
      <c r="M44" s="32">
        <f>'[1]Summary for IPSIS'!$T$38+'[1]Summary for IPSIS'!$U$38</f>
        <v>1866864</v>
      </c>
      <c r="N44" s="32">
        <f>'[1]Summary for IPSIS'!$V$38</f>
        <v>0</v>
      </c>
      <c r="O44" s="32">
        <f t="shared" si="28"/>
        <v>1866864</v>
      </c>
      <c r="P44" s="32">
        <f>'[1]Summary for IPSIS'!$AF$38+'[1]Summary for IPSIS'!$AG$38</f>
        <v>1866864</v>
      </c>
      <c r="Q44" s="32">
        <f>'[1]Summary for IPSIS'!$AH$38</f>
        <v>0</v>
      </c>
      <c r="R44" s="32">
        <f t="shared" si="29"/>
        <v>1866864</v>
      </c>
      <c r="S44" s="32">
        <f>'[1]Summary for IPSIS'!$AR$38+'[1]Summary for IPSIS'!$AS$38</f>
        <v>1866864</v>
      </c>
      <c r="T44" s="32">
        <f>'[1]Summary for IPSIS'!$AT$38</f>
        <v>0</v>
      </c>
      <c r="U44" s="32">
        <f t="shared" si="30"/>
        <v>1866864</v>
      </c>
      <c r="V44" s="32">
        <f>'[1]Summary for IPSIS'!$BD$38+'[1]Summary for IPSIS'!$BE$38</f>
        <v>1866864</v>
      </c>
      <c r="W44" s="32">
        <f>'[1]Summary for IPSIS'!$BF$38</f>
        <v>0</v>
      </c>
      <c r="X44" s="32">
        <f t="shared" si="31"/>
        <v>1866864</v>
      </c>
      <c r="Y44" s="32">
        <f t="shared" si="32"/>
        <v>9334320</v>
      </c>
      <c r="Z44" s="32">
        <f t="shared" si="33"/>
        <v>0</v>
      </c>
      <c r="AA44" s="32">
        <f t="shared" si="34"/>
        <v>9334320</v>
      </c>
      <c r="AB44" s="32">
        <f>'[1]Summary for IPSIS'!$L$38+'[1]Summary for IPSIS'!$X$38+'[1]Summary for IPSIS'!$AJ$38</f>
        <v>0</v>
      </c>
      <c r="AC44" s="32">
        <f>0</f>
        <v>0</v>
      </c>
      <c r="AD44" s="32">
        <f t="shared" si="35"/>
        <v>0</v>
      </c>
      <c r="AE44" s="32">
        <f>9334320</f>
        <v>9334320</v>
      </c>
      <c r="AF44" s="32">
        <f>0</f>
        <v>0</v>
      </c>
      <c r="AG44" s="32"/>
      <c r="AH44" s="32">
        <f t="shared" si="36"/>
        <v>9334320</v>
      </c>
      <c r="AI44" s="32">
        <f>'[1]Summary for IPSIS'!$AV$38+'[1]Summary for IPSIS'!$BH$38</f>
        <v>0</v>
      </c>
      <c r="AJ44" s="32">
        <f>0</f>
        <v>0</v>
      </c>
      <c r="AK44" s="32">
        <f t="shared" si="37"/>
        <v>0</v>
      </c>
      <c r="AL44" s="189">
        <f t="shared" si="26"/>
        <v>0</v>
      </c>
    </row>
    <row r="45" spans="1:46" s="35" customFormat="1" ht="32.450000000000003" customHeight="1" thickBot="1" x14ac:dyDescent="0.25">
      <c r="A45" s="22"/>
      <c r="B45" s="56"/>
      <c r="C45" s="63" t="s">
        <v>187</v>
      </c>
      <c r="D45" s="64"/>
      <c r="E45" s="64"/>
      <c r="F45" s="54"/>
      <c r="G45" s="54"/>
      <c r="H45" s="54"/>
      <c r="I45" s="162"/>
      <c r="J45" s="55">
        <f t="shared" ref="J45:AL45" si="38">SUM(J40:J44)</f>
        <v>5106016</v>
      </c>
      <c r="K45" s="55">
        <f t="shared" si="38"/>
        <v>0</v>
      </c>
      <c r="L45" s="55">
        <f t="shared" si="38"/>
        <v>5106016</v>
      </c>
      <c r="M45" s="55">
        <f t="shared" si="38"/>
        <v>4930816</v>
      </c>
      <c r="N45" s="55">
        <f t="shared" si="38"/>
        <v>0</v>
      </c>
      <c r="O45" s="55">
        <f t="shared" si="38"/>
        <v>4930816</v>
      </c>
      <c r="P45" s="55">
        <f t="shared" si="38"/>
        <v>4930816</v>
      </c>
      <c r="Q45" s="55">
        <f t="shared" si="38"/>
        <v>0</v>
      </c>
      <c r="R45" s="55">
        <f t="shared" si="38"/>
        <v>4930816</v>
      </c>
      <c r="S45" s="55">
        <f t="shared" si="38"/>
        <v>4930816</v>
      </c>
      <c r="T45" s="55">
        <f t="shared" si="38"/>
        <v>0</v>
      </c>
      <c r="U45" s="55">
        <f t="shared" si="38"/>
        <v>4930816</v>
      </c>
      <c r="V45" s="55">
        <f t="shared" si="38"/>
        <v>4930816</v>
      </c>
      <c r="W45" s="55">
        <f t="shared" si="38"/>
        <v>0</v>
      </c>
      <c r="X45" s="55">
        <f t="shared" si="38"/>
        <v>4930816</v>
      </c>
      <c r="Y45" s="318">
        <f t="shared" si="38"/>
        <v>24829280</v>
      </c>
      <c r="Z45" s="318">
        <f t="shared" si="38"/>
        <v>0</v>
      </c>
      <c r="AA45" s="318">
        <f t="shared" si="38"/>
        <v>24829280</v>
      </c>
      <c r="AB45" s="55">
        <f t="shared" si="38"/>
        <v>6128256</v>
      </c>
      <c r="AC45" s="55">
        <f t="shared" si="38"/>
        <v>0</v>
      </c>
      <c r="AD45" s="55">
        <f t="shared" si="38"/>
        <v>6128256</v>
      </c>
      <c r="AE45" s="55">
        <f t="shared" si="38"/>
        <v>12573120</v>
      </c>
      <c r="AF45" s="55">
        <f t="shared" si="38"/>
        <v>0</v>
      </c>
      <c r="AG45" s="55">
        <f t="shared" si="38"/>
        <v>0</v>
      </c>
      <c r="AH45" s="55">
        <f t="shared" si="38"/>
        <v>12573120</v>
      </c>
      <c r="AI45" s="55">
        <f t="shared" si="38"/>
        <v>4085504</v>
      </c>
      <c r="AJ45" s="55">
        <f t="shared" si="38"/>
        <v>0</v>
      </c>
      <c r="AK45" s="55">
        <f t="shared" si="38"/>
        <v>4085504</v>
      </c>
      <c r="AL45" s="197">
        <f t="shared" si="38"/>
        <v>-2042400</v>
      </c>
    </row>
    <row r="46" spans="1:46" s="35" customFormat="1" ht="33" customHeight="1" thickBot="1" x14ac:dyDescent="0.25">
      <c r="A46" s="22"/>
      <c r="B46" s="56"/>
      <c r="C46" s="396" t="s">
        <v>220</v>
      </c>
      <c r="D46" s="397"/>
      <c r="E46" s="168"/>
      <c r="F46" s="54"/>
      <c r="G46" s="54"/>
      <c r="H46" s="54"/>
      <c r="I46" s="54"/>
      <c r="J46" s="55">
        <f t="shared" ref="J46:AL46" si="39">J45+J37+J26</f>
        <v>30717354</v>
      </c>
      <c r="K46" s="55">
        <f t="shared" si="39"/>
        <v>0</v>
      </c>
      <c r="L46" s="55">
        <f t="shared" si="39"/>
        <v>30717354</v>
      </c>
      <c r="M46" s="55">
        <f t="shared" si="39"/>
        <v>33292266</v>
      </c>
      <c r="N46" s="55">
        <f t="shared" si="39"/>
        <v>0</v>
      </c>
      <c r="O46" s="55">
        <f t="shared" si="39"/>
        <v>33292266</v>
      </c>
      <c r="P46" s="55">
        <f t="shared" si="39"/>
        <v>26906876</v>
      </c>
      <c r="Q46" s="55">
        <f t="shared" si="39"/>
        <v>0</v>
      </c>
      <c r="R46" s="55">
        <f t="shared" si="39"/>
        <v>26906876</v>
      </c>
      <c r="S46" s="55">
        <f t="shared" si="39"/>
        <v>26512076</v>
      </c>
      <c r="T46" s="55">
        <f t="shared" si="39"/>
        <v>0</v>
      </c>
      <c r="U46" s="55">
        <f t="shared" si="39"/>
        <v>26512076</v>
      </c>
      <c r="V46" s="55">
        <f t="shared" si="39"/>
        <v>30785876</v>
      </c>
      <c r="W46" s="55">
        <f t="shared" si="39"/>
        <v>0</v>
      </c>
      <c r="X46" s="55">
        <f t="shared" si="39"/>
        <v>30785876</v>
      </c>
      <c r="Y46" s="318">
        <f t="shared" si="39"/>
        <v>148214448</v>
      </c>
      <c r="Z46" s="318">
        <f t="shared" si="39"/>
        <v>0</v>
      </c>
      <c r="AA46" s="318">
        <f t="shared" si="39"/>
        <v>148214448</v>
      </c>
      <c r="AB46" s="55">
        <f t="shared" si="39"/>
        <v>51662072</v>
      </c>
      <c r="AC46" s="55">
        <f t="shared" si="39"/>
        <v>0</v>
      </c>
      <c r="AD46" s="55">
        <f t="shared" si="39"/>
        <v>51662072</v>
      </c>
      <c r="AE46" s="55">
        <f t="shared" si="39"/>
        <v>50422120</v>
      </c>
      <c r="AF46" s="55">
        <f t="shared" si="39"/>
        <v>0</v>
      </c>
      <c r="AG46" s="55">
        <f t="shared" si="39"/>
        <v>0</v>
      </c>
      <c r="AH46" s="55">
        <f t="shared" si="39"/>
        <v>50422120</v>
      </c>
      <c r="AI46" s="55">
        <f t="shared" si="39"/>
        <v>36650928</v>
      </c>
      <c r="AJ46" s="55">
        <f t="shared" si="39"/>
        <v>0</v>
      </c>
      <c r="AK46" s="55">
        <f t="shared" si="39"/>
        <v>36650928</v>
      </c>
      <c r="AL46" s="197">
        <f t="shared" si="39"/>
        <v>-9479328</v>
      </c>
    </row>
    <row r="47" spans="1:46" ht="31.15" customHeight="1" thickBot="1" x14ac:dyDescent="0.25">
      <c r="B47" s="409" t="s">
        <v>303</v>
      </c>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10"/>
    </row>
    <row r="48" spans="1:46" ht="30.6" customHeight="1" thickBot="1" x14ac:dyDescent="0.25">
      <c r="A48" s="6"/>
      <c r="B48" s="409" t="s">
        <v>304</v>
      </c>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10"/>
    </row>
    <row r="49" spans="1:46" ht="45.6" customHeight="1" x14ac:dyDescent="0.2">
      <c r="A49" s="6"/>
      <c r="B49" s="416" t="s">
        <v>0</v>
      </c>
      <c r="C49" s="416" t="s">
        <v>102</v>
      </c>
      <c r="D49" s="416" t="s">
        <v>1</v>
      </c>
      <c r="E49" s="183" t="s">
        <v>103</v>
      </c>
      <c r="F49" s="416" t="s">
        <v>219</v>
      </c>
      <c r="G49" s="416"/>
      <c r="H49" s="434" t="s">
        <v>107</v>
      </c>
      <c r="I49" s="434"/>
      <c r="J49" s="392" t="s">
        <v>110</v>
      </c>
      <c r="K49" s="392"/>
      <c r="L49" s="392"/>
      <c r="M49" s="392" t="s">
        <v>111</v>
      </c>
      <c r="N49" s="392"/>
      <c r="O49" s="392"/>
      <c r="P49" s="392" t="s">
        <v>112</v>
      </c>
      <c r="Q49" s="420"/>
      <c r="R49" s="420"/>
      <c r="S49" s="423" t="s">
        <v>113</v>
      </c>
      <c r="T49" s="423"/>
      <c r="U49" s="423"/>
      <c r="V49" s="423" t="s">
        <v>114</v>
      </c>
      <c r="W49" s="423"/>
      <c r="X49" s="423"/>
      <c r="Y49" s="424" t="s">
        <v>115</v>
      </c>
      <c r="Z49" s="425"/>
      <c r="AA49" s="425"/>
      <c r="AB49" s="392" t="s">
        <v>116</v>
      </c>
      <c r="AC49" s="392"/>
      <c r="AD49" s="392"/>
      <c r="AE49" s="392"/>
      <c r="AF49" s="392"/>
      <c r="AG49" s="392"/>
      <c r="AH49" s="392"/>
      <c r="AI49" s="392" t="s">
        <v>122</v>
      </c>
      <c r="AJ49" s="426"/>
      <c r="AK49" s="426"/>
      <c r="AL49" s="392" t="s">
        <v>123</v>
      </c>
    </row>
    <row r="50" spans="1:46" ht="31.15" customHeight="1" x14ac:dyDescent="0.2">
      <c r="A50" s="6"/>
      <c r="B50" s="388"/>
      <c r="C50" s="388"/>
      <c r="D50" s="388"/>
      <c r="E50" s="388" t="s">
        <v>104</v>
      </c>
      <c r="F50" s="390" t="s">
        <v>105</v>
      </c>
      <c r="G50" s="390" t="s">
        <v>106</v>
      </c>
      <c r="H50" s="400" t="s">
        <v>108</v>
      </c>
      <c r="I50" s="400" t="s">
        <v>108</v>
      </c>
      <c r="J50" s="383"/>
      <c r="K50" s="383"/>
      <c r="L50" s="383"/>
      <c r="M50" s="383"/>
      <c r="N50" s="383"/>
      <c r="O50" s="383"/>
      <c r="P50" s="380"/>
      <c r="Q50" s="380"/>
      <c r="R50" s="380"/>
      <c r="S50" s="382"/>
      <c r="T50" s="382"/>
      <c r="U50" s="382"/>
      <c r="V50" s="382"/>
      <c r="W50" s="382"/>
      <c r="X50" s="382"/>
      <c r="Y50" s="395"/>
      <c r="Z50" s="395"/>
      <c r="AA50" s="395"/>
      <c r="AB50" s="383" t="s">
        <v>118</v>
      </c>
      <c r="AC50" s="402"/>
      <c r="AD50" s="402"/>
      <c r="AE50" s="383" t="s">
        <v>119</v>
      </c>
      <c r="AF50" s="403"/>
      <c r="AG50" s="403"/>
      <c r="AH50" s="403"/>
      <c r="AI50" s="378" t="s">
        <v>125</v>
      </c>
      <c r="AJ50" s="378"/>
      <c r="AK50" s="378"/>
      <c r="AL50" s="383"/>
    </row>
    <row r="51" spans="1:46" ht="52.9" customHeight="1" thickBot="1" x14ac:dyDescent="0.25">
      <c r="B51" s="417"/>
      <c r="C51" s="417"/>
      <c r="D51" s="417"/>
      <c r="E51" s="417"/>
      <c r="F51" s="419"/>
      <c r="G51" s="419"/>
      <c r="H51" s="418"/>
      <c r="I51" s="418"/>
      <c r="J51" s="200" t="s">
        <v>78</v>
      </c>
      <c r="K51" s="201" t="s">
        <v>79</v>
      </c>
      <c r="L51" s="201" t="s">
        <v>124</v>
      </c>
      <c r="M51" s="200" t="s">
        <v>78</v>
      </c>
      <c r="N51" s="201" t="s">
        <v>79</v>
      </c>
      <c r="O51" s="201" t="s">
        <v>124</v>
      </c>
      <c r="P51" s="200" t="s">
        <v>78</v>
      </c>
      <c r="Q51" s="201" t="s">
        <v>79</v>
      </c>
      <c r="R51" s="201" t="s">
        <v>124</v>
      </c>
      <c r="S51" s="200" t="s">
        <v>78</v>
      </c>
      <c r="T51" s="201" t="s">
        <v>79</v>
      </c>
      <c r="U51" s="201" t="s">
        <v>124</v>
      </c>
      <c r="V51" s="200" t="s">
        <v>78</v>
      </c>
      <c r="W51" s="201" t="s">
        <v>79</v>
      </c>
      <c r="X51" s="201" t="s">
        <v>124</v>
      </c>
      <c r="Y51" s="200" t="s">
        <v>78</v>
      </c>
      <c r="Z51" s="200" t="s">
        <v>79</v>
      </c>
      <c r="AA51" s="200" t="s">
        <v>124</v>
      </c>
      <c r="AB51" s="200" t="s">
        <v>78</v>
      </c>
      <c r="AC51" s="201" t="s">
        <v>79</v>
      </c>
      <c r="AD51" s="201" t="s">
        <v>117</v>
      </c>
      <c r="AE51" s="200" t="s">
        <v>78</v>
      </c>
      <c r="AF51" s="201" t="s">
        <v>79</v>
      </c>
      <c r="AG51" s="201" t="s">
        <v>120</v>
      </c>
      <c r="AH51" s="201" t="s">
        <v>121</v>
      </c>
      <c r="AI51" s="200" t="s">
        <v>78</v>
      </c>
      <c r="AJ51" s="201" t="s">
        <v>79</v>
      </c>
      <c r="AK51" s="201" t="s">
        <v>124</v>
      </c>
      <c r="AL51" s="201"/>
    </row>
    <row r="52" spans="1:46" ht="45.75" customHeight="1" x14ac:dyDescent="0.2">
      <c r="B52" s="149">
        <v>2.1</v>
      </c>
      <c r="C52" s="398" t="s">
        <v>320</v>
      </c>
      <c r="D52" s="399"/>
      <c r="E52" s="187"/>
      <c r="F52" s="73"/>
      <c r="G52" s="73"/>
      <c r="H52" s="148"/>
      <c r="I52" s="148"/>
      <c r="J52" s="68"/>
      <c r="K52" s="68"/>
      <c r="L52" s="75"/>
      <c r="M52" s="68"/>
      <c r="N52" s="68"/>
      <c r="O52" s="75"/>
      <c r="P52" s="68"/>
      <c r="Q52" s="75"/>
      <c r="R52" s="75"/>
      <c r="S52" s="68"/>
      <c r="T52" s="75"/>
      <c r="U52" s="75"/>
      <c r="V52" s="68"/>
      <c r="W52" s="75"/>
      <c r="X52" s="75"/>
      <c r="Y52" s="68"/>
      <c r="Z52" s="68"/>
      <c r="AA52" s="68"/>
      <c r="AB52" s="68"/>
      <c r="AC52" s="75"/>
      <c r="AD52" s="75"/>
      <c r="AE52" s="68"/>
      <c r="AF52" s="75"/>
      <c r="AG52" s="75"/>
      <c r="AH52" s="75"/>
      <c r="AI52" s="68"/>
      <c r="AJ52" s="75"/>
      <c r="AK52" s="75"/>
      <c r="AL52" s="71"/>
    </row>
    <row r="53" spans="1:46" ht="23.45" customHeight="1" x14ac:dyDescent="0.2">
      <c r="B53" s="150"/>
      <c r="C53" s="107" t="s">
        <v>126</v>
      </c>
      <c r="D53" s="58"/>
      <c r="E53" s="58"/>
      <c r="F53" s="17"/>
      <c r="G53" s="17"/>
      <c r="H53" s="108"/>
      <c r="I53" s="108"/>
      <c r="J53" s="30"/>
      <c r="K53" s="30"/>
      <c r="L53" s="109"/>
      <c r="M53" s="30"/>
      <c r="N53" s="30"/>
      <c r="O53" s="109"/>
      <c r="P53" s="30"/>
      <c r="Q53" s="109"/>
      <c r="R53" s="109"/>
      <c r="S53" s="30"/>
      <c r="T53" s="109"/>
      <c r="U53" s="109"/>
      <c r="V53" s="30"/>
      <c r="W53" s="109"/>
      <c r="X53" s="109"/>
      <c r="Y53" s="30"/>
      <c r="Z53" s="30"/>
      <c r="AA53" s="30"/>
      <c r="AB53" s="30"/>
      <c r="AC53" s="109"/>
      <c r="AD53" s="109"/>
      <c r="AE53" s="30"/>
      <c r="AF53" s="109"/>
      <c r="AG53" s="109"/>
      <c r="AH53" s="109"/>
      <c r="AI53" s="30"/>
      <c r="AJ53" s="109"/>
      <c r="AK53" s="109"/>
      <c r="AL53" s="202"/>
    </row>
    <row r="54" spans="1:46" ht="48.6" customHeight="1" x14ac:dyDescent="0.2">
      <c r="B54" s="150" t="s">
        <v>10</v>
      </c>
      <c r="C54" s="278" t="s">
        <v>306</v>
      </c>
      <c r="D54" s="12"/>
      <c r="E54" s="274" t="s">
        <v>316</v>
      </c>
      <c r="F54" s="256" t="s">
        <v>319</v>
      </c>
      <c r="G54" s="10" t="s">
        <v>129</v>
      </c>
      <c r="H54" s="276">
        <v>2021</v>
      </c>
      <c r="I54" s="277">
        <v>2025</v>
      </c>
      <c r="J54" s="32">
        <f>'[1]Summary for IPSIS'!$H$41+'[1]Summary for IPSIS'!$I$41</f>
        <v>13294700</v>
      </c>
      <c r="K54" s="30">
        <f>'[1]Summary for IPSIS'!$J$41</f>
        <v>0</v>
      </c>
      <c r="L54" s="31">
        <f>J54+K54</f>
        <v>13294700</v>
      </c>
      <c r="M54" s="32">
        <f>'[1]Summary for IPSIS'!$T$41+'[1]Summary for IPSIS'!$U$41</f>
        <v>13294700</v>
      </c>
      <c r="N54" s="30">
        <f>'[1]Summary for IPSIS'!$V$41</f>
        <v>0</v>
      </c>
      <c r="O54" s="31">
        <f>M54+N54</f>
        <v>13294700</v>
      </c>
      <c r="P54" s="32">
        <f>'[1]Summary for IPSIS'!$AF$41+'[1]Summary for IPSIS'!$AG$41</f>
        <v>13294700</v>
      </c>
      <c r="Q54" s="31">
        <f>'[1]Summary for IPSIS'!$AH$41</f>
        <v>0</v>
      </c>
      <c r="R54" s="31">
        <f>SUM(P54:Q54)</f>
        <v>13294700</v>
      </c>
      <c r="S54" s="32">
        <f>'[1]Summary for IPSIS'!$AR$41+'[1]Summary for IPSIS'!$AS$41</f>
        <v>13294700</v>
      </c>
      <c r="T54" s="31">
        <f>'[1]Summary for IPSIS'!$AT$41</f>
        <v>0</v>
      </c>
      <c r="U54" s="31">
        <f>SUM(S54:T54)</f>
        <v>13294700</v>
      </c>
      <c r="V54" s="32">
        <f>'[1]Summary for IPSIS'!$BD$41+'[1]Summary for IPSIS'!$BE$41</f>
        <v>13294700</v>
      </c>
      <c r="W54" s="31">
        <f>'[1]Summary for IPSIS'!$BF$41</f>
        <v>0</v>
      </c>
      <c r="X54" s="31">
        <f>V54+W54</f>
        <v>13294700</v>
      </c>
      <c r="Y54" s="32">
        <f>J54+M54+P54+S54+V54</f>
        <v>66473500</v>
      </c>
      <c r="Z54" s="32">
        <f>K54+N54+Q54+T54+W54</f>
        <v>0</v>
      </c>
      <c r="AA54" s="32">
        <f>Y54+Z54</f>
        <v>66473500</v>
      </c>
      <c r="AB54" s="32">
        <f>'[1]Summary for IPSIS'!$L$41+'[1]Summary for IPSIS'!$X$41+'[1]Summary for IPSIS'!$AJ$41</f>
        <v>17280000</v>
      </c>
      <c r="AC54" s="31">
        <f>'[1]Summary for IPSIS'!$J$41+'[1]Summary for IPSIS'!$V$41+'[1]Summary for IPSIS'!$AH$41</f>
        <v>0</v>
      </c>
      <c r="AD54" s="31">
        <f>AB54+AC54</f>
        <v>17280000</v>
      </c>
      <c r="AE54" s="32">
        <f>37673500</f>
        <v>37673500</v>
      </c>
      <c r="AF54" s="31">
        <f>0</f>
        <v>0</v>
      </c>
      <c r="AG54" s="38" t="s">
        <v>129</v>
      </c>
      <c r="AH54" s="38">
        <f>AE54+AF54</f>
        <v>37673500</v>
      </c>
      <c r="AI54" s="33">
        <f>'[1]Summary for IPSIS'!$AV$41+'[1]Summary for IPSIS'!$BH$41</f>
        <v>11520000</v>
      </c>
      <c r="AJ54" s="38">
        <f>0</f>
        <v>0</v>
      </c>
      <c r="AK54" s="38">
        <f>AI54+AJ54</f>
        <v>11520000</v>
      </c>
      <c r="AL54" s="189">
        <f t="shared" ref="AL54:AL63" si="40">SUM(AK54+AH54+AD54)-AA54</f>
        <v>0</v>
      </c>
    </row>
    <row r="55" spans="1:46" ht="48.6" customHeight="1" x14ac:dyDescent="0.2">
      <c r="B55" s="150" t="s">
        <v>11</v>
      </c>
      <c r="C55" s="278" t="s">
        <v>307</v>
      </c>
      <c r="D55" s="12"/>
      <c r="E55" s="274" t="s">
        <v>316</v>
      </c>
      <c r="F55" s="10" t="s">
        <v>319</v>
      </c>
      <c r="G55" s="10" t="s">
        <v>129</v>
      </c>
      <c r="H55" s="276">
        <v>2021</v>
      </c>
      <c r="I55" s="277">
        <v>2025</v>
      </c>
      <c r="J55" s="32">
        <f>'[1]Summary for IPSIS'!$H$42+'[1]Summary for IPSIS'!$I$42</f>
        <v>3264000</v>
      </c>
      <c r="K55" s="30">
        <f>'[1]Summary for IPSIS'!$J$42</f>
        <v>0</v>
      </c>
      <c r="L55" s="31">
        <f t="shared" ref="L55:L62" si="41">J55+K55</f>
        <v>3264000</v>
      </c>
      <c r="M55" s="32">
        <f>'[1]Summary for IPSIS'!$T$42+'[1]Summary for IPSIS'!$U$42</f>
        <v>3264000</v>
      </c>
      <c r="N55" s="30">
        <f>'[1]Summary for IPSIS'!$V$42</f>
        <v>0</v>
      </c>
      <c r="O55" s="31">
        <f t="shared" ref="O55:O62" si="42">M55+N55</f>
        <v>3264000</v>
      </c>
      <c r="P55" s="32">
        <f>'[1]Summary for IPSIS'!$AF$42+'[1]Summary for IPSIS'!$AG$42</f>
        <v>3264000</v>
      </c>
      <c r="Q55" s="31">
        <f>'[1]Summary for IPSIS'!$AH$42</f>
        <v>0</v>
      </c>
      <c r="R55" s="31">
        <f t="shared" ref="R55:R63" si="43">SUM(P55:Q55)</f>
        <v>3264000</v>
      </c>
      <c r="S55" s="32">
        <f>'[1]Summary for IPSIS'!$AR$42+'[1]Summary for IPSIS'!$AS$42</f>
        <v>3264000</v>
      </c>
      <c r="T55" s="31">
        <f>'[1]Summary for IPSIS'!$AT$42</f>
        <v>0</v>
      </c>
      <c r="U55" s="31">
        <f t="shared" ref="U55:U63" si="44">SUM(S55:T55)</f>
        <v>3264000</v>
      </c>
      <c r="V55" s="32">
        <f>'[1]Summary for IPSIS'!$BD$42+'[1]Summary for IPSIS'!$BE$42</f>
        <v>3264000</v>
      </c>
      <c r="W55" s="31">
        <f>'[1]Summary for IPSIS'!$BF$42</f>
        <v>0</v>
      </c>
      <c r="X55" s="31">
        <f t="shared" ref="X55:X63" si="45">V55+W55</f>
        <v>3264000</v>
      </c>
      <c r="Y55" s="32">
        <f t="shared" ref="Y55:Y63" si="46">J55+M55+P55+S55+V55</f>
        <v>16320000</v>
      </c>
      <c r="Z55" s="32">
        <f t="shared" ref="Z55:Z63" si="47">K55+N55+Q55+T55+W55</f>
        <v>0</v>
      </c>
      <c r="AA55" s="32">
        <f t="shared" ref="AA55:AA63" si="48">Y55+Z55</f>
        <v>16320000</v>
      </c>
      <c r="AB55" s="32">
        <f>'[1]Summary for IPSIS'!$L$42+'[1]Summary for IPSIS'!$X$42+'[1]Summary for IPSIS'!$AJ$42</f>
        <v>9792000</v>
      </c>
      <c r="AC55" s="31">
        <f>'[1]Summary for IPSIS'!$J$42+'[1]Summary for IPSIS'!$V$42+'[1]Summary for IPSIS'!$AH$42</f>
        <v>0</v>
      </c>
      <c r="AD55" s="31">
        <f t="shared" ref="AD55:AD63" si="49">AB55+AC55</f>
        <v>9792000</v>
      </c>
      <c r="AE55" s="32">
        <f>0</f>
        <v>0</v>
      </c>
      <c r="AF55" s="31">
        <f>0</f>
        <v>0</v>
      </c>
      <c r="AG55" s="38"/>
      <c r="AH55" s="38">
        <f t="shared" ref="AH55:AH62" si="50">AE55+AF55</f>
        <v>0</v>
      </c>
      <c r="AI55" s="33">
        <f>'[1]Summary for IPSIS'!$AV$42+'[1]Summary for IPSIS'!$BH$42</f>
        <v>6528000</v>
      </c>
      <c r="AJ55" s="38">
        <f>0</f>
        <v>0</v>
      </c>
      <c r="AK55" s="38">
        <f t="shared" ref="AK55:AK63" si="51">AI55+AJ55</f>
        <v>6528000</v>
      </c>
      <c r="AL55" s="189">
        <f t="shared" si="40"/>
        <v>0</v>
      </c>
    </row>
    <row r="56" spans="1:46" ht="42" customHeight="1" x14ac:dyDescent="0.2">
      <c r="B56" s="46" t="s">
        <v>12</v>
      </c>
      <c r="C56" s="278" t="s">
        <v>308</v>
      </c>
      <c r="D56" s="14"/>
      <c r="E56" s="274" t="s">
        <v>316</v>
      </c>
      <c r="F56" s="10" t="s">
        <v>319</v>
      </c>
      <c r="G56" s="10" t="s">
        <v>129</v>
      </c>
      <c r="H56" s="276">
        <v>2021</v>
      </c>
      <c r="I56" s="277">
        <v>2025</v>
      </c>
      <c r="J56" s="32">
        <f>'[1]Summary for IPSIS'!$H$43+'[1]Summary for IPSIS'!$I$43</f>
        <v>1011168</v>
      </c>
      <c r="K56" s="30">
        <f>'[1]Summary for IPSIS'!$J$43</f>
        <v>38295000</v>
      </c>
      <c r="L56" s="31">
        <f t="shared" si="41"/>
        <v>39306168</v>
      </c>
      <c r="M56" s="32">
        <f>'[1]Summary for IPSIS'!$T$43+'[1]Summary for IPSIS'!$U$43</f>
        <v>1011168</v>
      </c>
      <c r="N56" s="30">
        <f>'[1]Summary for IPSIS'!$V$43</f>
        <v>38295000</v>
      </c>
      <c r="O56" s="31">
        <f t="shared" si="42"/>
        <v>39306168</v>
      </c>
      <c r="P56" s="32">
        <f>'[1]Summary for IPSIS'!$AF$43+'[1]Summary for IPSIS'!$AG$43</f>
        <v>1011168</v>
      </c>
      <c r="Q56" s="31">
        <f>'[1]Summary for IPSIS'!$AH$43</f>
        <v>38295000</v>
      </c>
      <c r="R56" s="31">
        <f t="shared" si="43"/>
        <v>39306168</v>
      </c>
      <c r="S56" s="32">
        <f>'[1]Summary for IPSIS'!$AR$43+'[1]Summary for IPSIS'!$AS$43</f>
        <v>1011168</v>
      </c>
      <c r="T56" s="31">
        <f>'[1]Summary for IPSIS'!$AT$43</f>
        <v>38295000</v>
      </c>
      <c r="U56" s="31">
        <f t="shared" si="44"/>
        <v>39306168</v>
      </c>
      <c r="V56" s="32">
        <f>'[1]Summary for IPSIS'!$BD$43+'[1]Summary for IPSIS'!$BE$43</f>
        <v>1011168</v>
      </c>
      <c r="W56" s="31">
        <f>'[1]Summary for IPSIS'!$BF$43</f>
        <v>38295000</v>
      </c>
      <c r="X56" s="31">
        <f t="shared" si="45"/>
        <v>39306168</v>
      </c>
      <c r="Y56" s="32">
        <f t="shared" si="46"/>
        <v>5055840</v>
      </c>
      <c r="Z56" s="32">
        <f t="shared" si="47"/>
        <v>191475000</v>
      </c>
      <c r="AA56" s="32">
        <f t="shared" si="48"/>
        <v>196530840</v>
      </c>
      <c r="AB56" s="33">
        <f>0</f>
        <v>0</v>
      </c>
      <c r="AC56" s="38">
        <f>'[1]Summary for IPSIS'!$J$43+'[1]Summary for IPSIS'!$V$43+'[1]Summary for IPSIS'!$AH$43</f>
        <v>114885000</v>
      </c>
      <c r="AD56" s="31">
        <f t="shared" si="49"/>
        <v>114885000</v>
      </c>
      <c r="AE56" s="32">
        <f>5055840</f>
        <v>5055840</v>
      </c>
      <c r="AF56" s="31">
        <f>0</f>
        <v>0</v>
      </c>
      <c r="AG56" s="38" t="s">
        <v>129</v>
      </c>
      <c r="AH56" s="38">
        <f t="shared" si="50"/>
        <v>5055840</v>
      </c>
      <c r="AI56" s="33">
        <f>0</f>
        <v>0</v>
      </c>
      <c r="AJ56" s="38">
        <f>'[1]Summary for IPSIS'!$AT$43+'[1]Summary for IPSIS'!$BF$43</f>
        <v>76590000</v>
      </c>
      <c r="AK56" s="38">
        <f t="shared" si="51"/>
        <v>76590000</v>
      </c>
      <c r="AL56" s="189">
        <f t="shared" si="40"/>
        <v>0</v>
      </c>
    </row>
    <row r="57" spans="1:46" ht="33.6" customHeight="1" x14ac:dyDescent="0.2">
      <c r="B57" s="150" t="s">
        <v>13</v>
      </c>
      <c r="C57" s="279" t="s">
        <v>309</v>
      </c>
      <c r="D57" s="12"/>
      <c r="E57" s="274" t="s">
        <v>317</v>
      </c>
      <c r="F57" s="10" t="s">
        <v>318</v>
      </c>
      <c r="G57" s="10" t="s">
        <v>129</v>
      </c>
      <c r="H57" s="276">
        <v>2021</v>
      </c>
      <c r="I57" s="277">
        <v>2025</v>
      </c>
      <c r="J57" s="32">
        <f>'[1]Summary for IPSIS'!$H$44+'[1]Summary for IPSIS'!$I$44</f>
        <v>249792</v>
      </c>
      <c r="K57" s="30">
        <f>'[1]Summary for IPSIS'!$J$44</f>
        <v>0</v>
      </c>
      <c r="L57" s="31">
        <f t="shared" si="41"/>
        <v>249792</v>
      </c>
      <c r="M57" s="32">
        <f>'[1]Summary for IPSIS'!$T$44+'[1]Summary for IPSIS'!$U$44</f>
        <v>249792</v>
      </c>
      <c r="N57" s="30">
        <f>'[1]Summary for IPSIS'!$V$44</f>
        <v>0</v>
      </c>
      <c r="O57" s="31">
        <f t="shared" si="42"/>
        <v>249792</v>
      </c>
      <c r="P57" s="32">
        <f>'[1]Summary for IPSIS'!$AF$44+'[1]Summary for IPSIS'!$AG$44</f>
        <v>249792</v>
      </c>
      <c r="Q57" s="31">
        <f>'[1]Summary for IPSIS'!$AH$44</f>
        <v>0</v>
      </c>
      <c r="R57" s="31">
        <f t="shared" si="43"/>
        <v>249792</v>
      </c>
      <c r="S57" s="32">
        <f>'[1]Summary for IPSIS'!$AR$44+'[1]Summary for IPSIS'!$AS$44</f>
        <v>249792</v>
      </c>
      <c r="T57" s="31">
        <f>'[1]Summary for IPSIS'!$AT$44</f>
        <v>0</v>
      </c>
      <c r="U57" s="31">
        <f t="shared" si="44"/>
        <v>249792</v>
      </c>
      <c r="V57" s="32">
        <f>'[1]Summary for IPSIS'!$BD$44+'[1]Summary for IPSIS'!$BE$44</f>
        <v>249792</v>
      </c>
      <c r="W57" s="31">
        <f>'[1]Summary for IPSIS'!$BF$44</f>
        <v>0</v>
      </c>
      <c r="X57" s="31">
        <f t="shared" si="45"/>
        <v>249792</v>
      </c>
      <c r="Y57" s="32">
        <f t="shared" si="46"/>
        <v>1248960</v>
      </c>
      <c r="Z57" s="32">
        <f t="shared" si="47"/>
        <v>0</v>
      </c>
      <c r="AA57" s="32">
        <f t="shared" si="48"/>
        <v>1248960</v>
      </c>
      <c r="AB57" s="33">
        <f>'[1]Summary for IPSIS'!$L$44+'[1]Summary for IPSIS'!$X$44+'[1]Summary for IPSIS'!$AJ$44</f>
        <v>749376</v>
      </c>
      <c r="AC57" s="38">
        <f>'[1]Summary for IPSIS'!$J$44+'[1]Summary for IPSIS'!$V$44+'[1]Summary for IPSIS'!$AH$44</f>
        <v>0</v>
      </c>
      <c r="AD57" s="31">
        <f t="shared" si="49"/>
        <v>749376</v>
      </c>
      <c r="AE57" s="32">
        <f>0</f>
        <v>0</v>
      </c>
      <c r="AF57" s="31">
        <f>0</f>
        <v>0</v>
      </c>
      <c r="AG57" s="38"/>
      <c r="AH57" s="38">
        <f t="shared" si="50"/>
        <v>0</v>
      </c>
      <c r="AI57" s="33">
        <f>'[1]Summary for IPSIS'!$AV$44+'[1]Summary for IPSIS'!$BH$44</f>
        <v>499584</v>
      </c>
      <c r="AJ57" s="38">
        <f>0</f>
        <v>0</v>
      </c>
      <c r="AK57" s="38">
        <f t="shared" si="51"/>
        <v>499584</v>
      </c>
      <c r="AL57" s="189">
        <f t="shared" si="40"/>
        <v>0</v>
      </c>
    </row>
    <row r="58" spans="1:46" ht="23.25" customHeight="1" x14ac:dyDescent="0.25">
      <c r="B58" s="150" t="s">
        <v>169</v>
      </c>
      <c r="C58" s="280" t="s">
        <v>310</v>
      </c>
      <c r="D58" s="12"/>
      <c r="E58" s="275" t="s">
        <v>316</v>
      </c>
      <c r="F58" s="10" t="s">
        <v>319</v>
      </c>
      <c r="G58" s="10" t="s">
        <v>129</v>
      </c>
      <c r="H58" s="276">
        <v>2021</v>
      </c>
      <c r="I58" s="277">
        <v>2025</v>
      </c>
      <c r="J58" s="32">
        <f>'[1]Summary for IPSIS'!$H$45+'[1]Summary for IPSIS'!$I$45</f>
        <v>691096</v>
      </c>
      <c r="K58" s="30">
        <f>'[1]Summary for IPSIS'!$J$45</f>
        <v>0</v>
      </c>
      <c r="L58" s="31">
        <f t="shared" si="41"/>
        <v>691096</v>
      </c>
      <c r="M58" s="32">
        <f>'[1]Summary for IPSIS'!$T$45+'[1]Summary for IPSIS'!$U$45</f>
        <v>691096</v>
      </c>
      <c r="N58" s="30">
        <f>'[1]Summary for IPSIS'!$V$45</f>
        <v>0</v>
      </c>
      <c r="O58" s="31">
        <f t="shared" si="42"/>
        <v>691096</v>
      </c>
      <c r="P58" s="32">
        <f>'[1]Summary for IPSIS'!$AF$45+'[1]Summary for IPSIS'!$AG$45</f>
        <v>691096</v>
      </c>
      <c r="Q58" s="31">
        <f>'[1]Summary for IPSIS'!$AH$45</f>
        <v>0</v>
      </c>
      <c r="R58" s="31">
        <f t="shared" si="43"/>
        <v>691096</v>
      </c>
      <c r="S58" s="32">
        <f>'[1]Summary for IPSIS'!$AR$45+'[1]Summary for IPSIS'!$AS$45</f>
        <v>691096</v>
      </c>
      <c r="T58" s="31">
        <f>'[1]Summary for IPSIS'!$AT$45</f>
        <v>0</v>
      </c>
      <c r="U58" s="31">
        <f t="shared" si="44"/>
        <v>691096</v>
      </c>
      <c r="V58" s="32">
        <f>'[1]Summary for IPSIS'!$BD$45+'[1]Summary for IPSIS'!$BE$45</f>
        <v>691096</v>
      </c>
      <c r="W58" s="31">
        <f>'[1]Summary for IPSIS'!$BF$45</f>
        <v>0</v>
      </c>
      <c r="X58" s="31">
        <f t="shared" si="45"/>
        <v>691096</v>
      </c>
      <c r="Y58" s="32">
        <f t="shared" si="46"/>
        <v>3455480</v>
      </c>
      <c r="Z58" s="32">
        <f t="shared" si="47"/>
        <v>0</v>
      </c>
      <c r="AA58" s="32">
        <f t="shared" si="48"/>
        <v>3455480</v>
      </c>
      <c r="AB58" s="33">
        <f>'[1]Summary for IPSIS'!$L$45+'[1]Summary for IPSIS'!$X$45+'[1]Summary for IPSIS'!$AJ$45</f>
        <v>428688</v>
      </c>
      <c r="AC58" s="38">
        <f>'[1]Summary for IPSIS'!$J$45+'[1]Summary for IPSIS'!$V$45+'[1]Summary for IPSIS'!$AH$45</f>
        <v>0</v>
      </c>
      <c r="AD58" s="31">
        <f t="shared" si="49"/>
        <v>428688</v>
      </c>
      <c r="AE58" s="32">
        <v>2741000</v>
      </c>
      <c r="AF58" s="31">
        <f>0</f>
        <v>0</v>
      </c>
      <c r="AG58" s="38" t="s">
        <v>129</v>
      </c>
      <c r="AH58" s="38">
        <f t="shared" si="50"/>
        <v>2741000</v>
      </c>
      <c r="AI58" s="33">
        <f>'[1]Summary for IPSIS'!$AV$45+'[1]Summary for IPSIS'!$BH$45</f>
        <v>285792</v>
      </c>
      <c r="AJ58" s="38">
        <f>0</f>
        <v>0</v>
      </c>
      <c r="AK58" s="38">
        <f t="shared" si="51"/>
        <v>285792</v>
      </c>
      <c r="AL58" s="189">
        <f t="shared" si="40"/>
        <v>0</v>
      </c>
    </row>
    <row r="59" spans="1:46" ht="60" x14ac:dyDescent="0.25">
      <c r="B59" s="150" t="s">
        <v>170</v>
      </c>
      <c r="C59" s="280" t="s">
        <v>311</v>
      </c>
      <c r="D59" s="12"/>
      <c r="E59" s="275" t="s">
        <v>316</v>
      </c>
      <c r="F59" s="10" t="s">
        <v>319</v>
      </c>
      <c r="G59" s="10" t="s">
        <v>129</v>
      </c>
      <c r="H59" s="276">
        <v>2021</v>
      </c>
      <c r="I59" s="277">
        <v>2025</v>
      </c>
      <c r="J59" s="32">
        <f>'[1]Summary for IPSIS'!$H$46+'[1]Summary for IPSIS'!$I$46</f>
        <v>1945584</v>
      </c>
      <c r="K59" s="30">
        <f>'[1]Summary for IPSIS'!$J$46</f>
        <v>0</v>
      </c>
      <c r="L59" s="31">
        <f t="shared" si="41"/>
        <v>1945584</v>
      </c>
      <c r="M59" s="32">
        <f>'[1]Summary for IPSIS'!$T$46+'[1]Summary for IPSIS'!$U$46</f>
        <v>1945584</v>
      </c>
      <c r="N59" s="30">
        <f>'[1]Summary for IPSIS'!$V$46</f>
        <v>0</v>
      </c>
      <c r="O59" s="31">
        <f t="shared" si="42"/>
        <v>1945584</v>
      </c>
      <c r="P59" s="32">
        <f>'[1]Summary for IPSIS'!$AF$46+'[1]Summary for IPSIS'!$AG$46</f>
        <v>1945584</v>
      </c>
      <c r="Q59" s="31">
        <f>'[1]Summary for IPSIS'!$AH$46</f>
        <v>0</v>
      </c>
      <c r="R59" s="31">
        <f t="shared" si="43"/>
        <v>1945584</v>
      </c>
      <c r="S59" s="32">
        <f>'[1]Summary for IPSIS'!$AR$46+'[1]Summary for IPSIS'!$AS$46</f>
        <v>1945584</v>
      </c>
      <c r="T59" s="31">
        <f>'[1]Summary for IPSIS'!$AT$46</f>
        <v>0</v>
      </c>
      <c r="U59" s="31">
        <f t="shared" si="44"/>
        <v>1945584</v>
      </c>
      <c r="V59" s="32">
        <f>'[1]Summary for IPSIS'!$BD$46+'[1]Summary for IPSIS'!$BE$46</f>
        <v>1945584</v>
      </c>
      <c r="W59" s="31">
        <f>'[1]Summary for IPSIS'!$BF$46</f>
        <v>0</v>
      </c>
      <c r="X59" s="31">
        <f t="shared" si="45"/>
        <v>1945584</v>
      </c>
      <c r="Y59" s="32">
        <f t="shared" si="46"/>
        <v>9727920</v>
      </c>
      <c r="Z59" s="32">
        <f t="shared" si="47"/>
        <v>0</v>
      </c>
      <c r="AA59" s="32">
        <f t="shared" si="48"/>
        <v>9727920</v>
      </c>
      <c r="AB59" s="33">
        <f>'[1]Summary for IPSIS'!$L$46+'[1]Summary for IPSIS'!$X$46+'[1]Summary for IPSIS'!$AJ$46</f>
        <v>5836752</v>
      </c>
      <c r="AC59" s="38">
        <f>'[1]Summary for IPSIS'!$J$46+'[1]Summary for IPSIS'!$V$46+'[1]Summary for IPSIS'!$AH$46</f>
        <v>0</v>
      </c>
      <c r="AD59" s="31">
        <f t="shared" si="49"/>
        <v>5836752</v>
      </c>
      <c r="AE59" s="32">
        <f>0</f>
        <v>0</v>
      </c>
      <c r="AF59" s="31">
        <f>0</f>
        <v>0</v>
      </c>
      <c r="AG59" s="38"/>
      <c r="AH59" s="38">
        <f t="shared" si="50"/>
        <v>0</v>
      </c>
      <c r="AI59" s="33">
        <f>'[1]Summary for IPSIS'!$AV$46+'[1]Summary for IPSIS'!$BH$46</f>
        <v>3891168</v>
      </c>
      <c r="AJ59" s="38">
        <f>0</f>
        <v>0</v>
      </c>
      <c r="AK59" s="38">
        <f t="shared" si="51"/>
        <v>3891168</v>
      </c>
      <c r="AL59" s="189">
        <f t="shared" si="40"/>
        <v>0</v>
      </c>
    </row>
    <row r="60" spans="1:46" ht="45.6" customHeight="1" x14ac:dyDescent="0.2">
      <c r="B60" s="150" t="s">
        <v>171</v>
      </c>
      <c r="C60" s="278" t="s">
        <v>312</v>
      </c>
      <c r="D60" s="12"/>
      <c r="E60" s="275" t="s">
        <v>316</v>
      </c>
      <c r="F60" s="10" t="s">
        <v>319</v>
      </c>
      <c r="G60" s="10" t="s">
        <v>129</v>
      </c>
      <c r="H60" s="276">
        <v>2021</v>
      </c>
      <c r="I60" s="277">
        <v>2025</v>
      </c>
      <c r="J60" s="32">
        <f>'[1]Summary for IPSIS'!$H$47+'[1]Summary for IPSIS'!$I$47</f>
        <v>0</v>
      </c>
      <c r="K60" s="30">
        <f>'[1]Summary for IPSIS'!$J$47</f>
        <v>51060000</v>
      </c>
      <c r="L60" s="31">
        <f t="shared" si="41"/>
        <v>51060000</v>
      </c>
      <c r="M60" s="32">
        <f>'[1]Summary for IPSIS'!$T$47+'[1]Summary for IPSIS'!$U$47</f>
        <v>0</v>
      </c>
      <c r="N60" s="30">
        <f>'[1]Summary for IPSIS'!$V$47</f>
        <v>51060000</v>
      </c>
      <c r="O60" s="31">
        <f t="shared" si="42"/>
        <v>51060000</v>
      </c>
      <c r="P60" s="32">
        <f>'[1]Summary for IPSIS'!$AF$47+'[1]Summary for IPSIS'!$AG$47</f>
        <v>0</v>
      </c>
      <c r="Q60" s="31">
        <f>'[1]Summary for IPSIS'!$AH$47</f>
        <v>51060000</v>
      </c>
      <c r="R60" s="31">
        <f t="shared" si="43"/>
        <v>51060000</v>
      </c>
      <c r="S60" s="32">
        <f>'[1]Summary for IPSIS'!$AR$47+'[1]Summary for IPSIS'!$AS$47</f>
        <v>0</v>
      </c>
      <c r="T60" s="31">
        <f>'[1]Summary for IPSIS'!$AT$47</f>
        <v>51060000</v>
      </c>
      <c r="U60" s="31">
        <f t="shared" si="44"/>
        <v>51060000</v>
      </c>
      <c r="V60" s="32">
        <f>'[1]Summary for IPSIS'!$BD$47+'[1]Summary for IPSIS'!$BE$47</f>
        <v>0</v>
      </c>
      <c r="W60" s="31">
        <f>'[1]Summary for IPSIS'!$BF$47</f>
        <v>51060000</v>
      </c>
      <c r="X60" s="31">
        <f t="shared" si="45"/>
        <v>51060000</v>
      </c>
      <c r="Y60" s="32">
        <f t="shared" si="46"/>
        <v>0</v>
      </c>
      <c r="Z60" s="32">
        <f t="shared" si="47"/>
        <v>255300000</v>
      </c>
      <c r="AA60" s="32">
        <f t="shared" si="48"/>
        <v>255300000</v>
      </c>
      <c r="AB60" s="33">
        <f>0</f>
        <v>0</v>
      </c>
      <c r="AC60" s="38">
        <f>'[1]Summary for IPSIS'!$L$47+'[1]Summary for IPSIS'!$X$47+'[1]Summary for IPSIS'!$AJ$47</f>
        <v>153180000</v>
      </c>
      <c r="AD60" s="31">
        <f t="shared" si="49"/>
        <v>153180000</v>
      </c>
      <c r="AE60" s="32">
        <f>0</f>
        <v>0</v>
      </c>
      <c r="AF60" s="31">
        <f>0</f>
        <v>0</v>
      </c>
      <c r="AG60" s="38"/>
      <c r="AH60" s="38">
        <f t="shared" si="50"/>
        <v>0</v>
      </c>
      <c r="AI60" s="33">
        <f>0</f>
        <v>0</v>
      </c>
      <c r="AJ60" s="38">
        <f>'[1]Summary for IPSIS'!$AT$47+'[1]Summary for IPSIS'!$BF$47</f>
        <v>102120000</v>
      </c>
      <c r="AK60" s="38">
        <f t="shared" si="51"/>
        <v>102120000</v>
      </c>
      <c r="AL60" s="189">
        <f t="shared" si="40"/>
        <v>0</v>
      </c>
    </row>
    <row r="61" spans="1:46" ht="31.15" customHeight="1" x14ac:dyDescent="0.2">
      <c r="B61" s="150" t="s">
        <v>172</v>
      </c>
      <c r="C61" s="278" t="s">
        <v>313</v>
      </c>
      <c r="D61" s="12"/>
      <c r="E61" s="275" t="s">
        <v>316</v>
      </c>
      <c r="F61" s="10" t="s">
        <v>319</v>
      </c>
      <c r="G61" s="10" t="s">
        <v>129</v>
      </c>
      <c r="H61" s="276">
        <v>2021</v>
      </c>
      <c r="I61" s="277">
        <v>2025</v>
      </c>
      <c r="J61" s="32">
        <f>'[1]Summary for IPSIS'!$H$48+'[1]Summary for IPSIS'!$I$48</f>
        <v>505584</v>
      </c>
      <c r="K61" s="30">
        <f>'[1]Summary for IPSIS'!$J$48</f>
        <v>0</v>
      </c>
      <c r="L61" s="31">
        <f t="shared" si="41"/>
        <v>505584</v>
      </c>
      <c r="M61" s="32">
        <f>'[1]Summary for IPSIS'!$T$48+'[1]Summary for IPSIS'!$U$48</f>
        <v>505584</v>
      </c>
      <c r="N61" s="30">
        <f>'[1]Summary for IPSIS'!$V$48</f>
        <v>0</v>
      </c>
      <c r="O61" s="31">
        <f t="shared" si="42"/>
        <v>505584</v>
      </c>
      <c r="P61" s="32">
        <f>'[1]Summary for IPSIS'!$AF$48+'[1]Summary for IPSIS'!$AG$48</f>
        <v>505584</v>
      </c>
      <c r="Q61" s="31">
        <f>'[1]Summary for IPSIS'!$AH$48</f>
        <v>0</v>
      </c>
      <c r="R61" s="31">
        <f t="shared" si="43"/>
        <v>505584</v>
      </c>
      <c r="S61" s="32">
        <f>'[1]Summary for IPSIS'!$AR$48+'[1]Summary for IPSIS'!$AS$48</f>
        <v>505584</v>
      </c>
      <c r="T61" s="31">
        <f>'[1]Summary for IPSIS'!$AT$48</f>
        <v>0</v>
      </c>
      <c r="U61" s="31">
        <f t="shared" si="44"/>
        <v>505584</v>
      </c>
      <c r="V61" s="32">
        <f>'[1]Summary for IPSIS'!$BD$48+'[1]Summary for IPSIS'!$BE$48</f>
        <v>505584</v>
      </c>
      <c r="W61" s="31">
        <f>'[1]Summary for IPSIS'!$BF$48</f>
        <v>0</v>
      </c>
      <c r="X61" s="31">
        <f t="shared" si="45"/>
        <v>505584</v>
      </c>
      <c r="Y61" s="32">
        <f t="shared" si="46"/>
        <v>2527920</v>
      </c>
      <c r="Z61" s="32">
        <f t="shared" si="47"/>
        <v>0</v>
      </c>
      <c r="AA61" s="32">
        <f t="shared" si="48"/>
        <v>2527920</v>
      </c>
      <c r="AB61" s="33">
        <f>'[1]Summary for IPSIS'!$L$48+'[1]Summary for IPSIS'!$X$48+'[1]Summary for IPSIS'!$AJ$48</f>
        <v>1516752</v>
      </c>
      <c r="AC61" s="38">
        <f>0</f>
        <v>0</v>
      </c>
      <c r="AD61" s="31">
        <f t="shared" si="49"/>
        <v>1516752</v>
      </c>
      <c r="AE61" s="32">
        <f>0</f>
        <v>0</v>
      </c>
      <c r="AF61" s="31">
        <f>0</f>
        <v>0</v>
      </c>
      <c r="AG61" s="38"/>
      <c r="AH61" s="38">
        <f t="shared" si="50"/>
        <v>0</v>
      </c>
      <c r="AI61" s="33">
        <f>'[1]Summary for IPSIS'!$AV$48+'[1]Summary for IPSIS'!$BH$48</f>
        <v>1011168</v>
      </c>
      <c r="AJ61" s="38">
        <f>0</f>
        <v>0</v>
      </c>
      <c r="AK61" s="38">
        <f t="shared" si="51"/>
        <v>1011168</v>
      </c>
      <c r="AL61" s="189">
        <f t="shared" si="40"/>
        <v>0</v>
      </c>
    </row>
    <row r="62" spans="1:46" ht="30.75" customHeight="1" x14ac:dyDescent="0.2">
      <c r="B62" s="150" t="s">
        <v>173</v>
      </c>
      <c r="C62" s="278" t="s">
        <v>314</v>
      </c>
      <c r="D62" s="12"/>
      <c r="E62" s="275" t="s">
        <v>316</v>
      </c>
      <c r="F62" s="10" t="s">
        <v>319</v>
      </c>
      <c r="G62" s="10" t="s">
        <v>129</v>
      </c>
      <c r="H62" s="276">
        <v>2021</v>
      </c>
      <c r="I62" s="277">
        <v>2025</v>
      </c>
      <c r="J62" s="32">
        <f>'[1]Summary for IPSIS'!$H$49+'[1]Summary for IPSIS'!$I$49</f>
        <v>0</v>
      </c>
      <c r="K62" s="30">
        <f>'[1]Summary for IPSIS'!$J$49</f>
        <v>23000000</v>
      </c>
      <c r="L62" s="31">
        <f t="shared" si="41"/>
        <v>23000000</v>
      </c>
      <c r="M62" s="32">
        <f>'[1]Summary for IPSIS'!$T$49+'[1]Summary for IPSIS'!$U$49</f>
        <v>0</v>
      </c>
      <c r="N62" s="30">
        <f>'[1]Summary for IPSIS'!$V$49</f>
        <v>23000000</v>
      </c>
      <c r="O62" s="31">
        <f t="shared" si="42"/>
        <v>23000000</v>
      </c>
      <c r="P62" s="32">
        <f>'[1]Summary for IPSIS'!$AF$49+'[1]Summary for IPSIS'!$AG$49</f>
        <v>0</v>
      </c>
      <c r="Q62" s="31">
        <f>'[1]Summary for IPSIS'!$AH$49</f>
        <v>23000000</v>
      </c>
      <c r="R62" s="31">
        <f t="shared" si="43"/>
        <v>23000000</v>
      </c>
      <c r="S62" s="32">
        <f>'[1]Summary for IPSIS'!$AR$49+'[1]Summary for IPSIS'!$AS$49</f>
        <v>0</v>
      </c>
      <c r="T62" s="31">
        <f>'[1]Summary for IPSIS'!$AT$49</f>
        <v>23000000</v>
      </c>
      <c r="U62" s="31">
        <f t="shared" si="44"/>
        <v>23000000</v>
      </c>
      <c r="V62" s="32">
        <f>'[1]Summary for IPSIS'!$BD$49+'[1]Summary for IPSIS'!$BE$49</f>
        <v>0</v>
      </c>
      <c r="W62" s="31">
        <f>'[1]Summary for IPSIS'!$BF$49</f>
        <v>23000000</v>
      </c>
      <c r="X62" s="31">
        <f t="shared" si="45"/>
        <v>23000000</v>
      </c>
      <c r="Y62" s="32">
        <f t="shared" si="46"/>
        <v>0</v>
      </c>
      <c r="Z62" s="32">
        <f t="shared" si="47"/>
        <v>115000000</v>
      </c>
      <c r="AA62" s="32">
        <f t="shared" si="48"/>
        <v>115000000</v>
      </c>
      <c r="AB62" s="33">
        <f>0</f>
        <v>0</v>
      </c>
      <c r="AC62" s="38">
        <f>'[1]Summary for IPSIS'!$L$49+'[1]Summary for IPSIS'!$X$49+'[1]Summary for IPSIS'!$AJ$49</f>
        <v>69000000</v>
      </c>
      <c r="AD62" s="31">
        <f t="shared" si="49"/>
        <v>69000000</v>
      </c>
      <c r="AE62" s="32">
        <f>0</f>
        <v>0</v>
      </c>
      <c r="AF62" s="31">
        <f>0</f>
        <v>0</v>
      </c>
      <c r="AG62" s="38"/>
      <c r="AH62" s="38">
        <f t="shared" si="50"/>
        <v>0</v>
      </c>
      <c r="AI62" s="33">
        <f>0</f>
        <v>0</v>
      </c>
      <c r="AJ62" s="38">
        <f>'[1]Summary for IPSIS'!$AT$49+'[1]Summary for IPSIS'!$BF$49</f>
        <v>46000000</v>
      </c>
      <c r="AK62" s="38">
        <f t="shared" si="51"/>
        <v>46000000</v>
      </c>
      <c r="AL62" s="189">
        <f t="shared" si="40"/>
        <v>0</v>
      </c>
    </row>
    <row r="63" spans="1:46" ht="33.75" customHeight="1" thickBot="1" x14ac:dyDescent="0.25">
      <c r="B63" s="261" t="s">
        <v>305</v>
      </c>
      <c r="C63" s="278" t="s">
        <v>315</v>
      </c>
      <c r="D63" s="262"/>
      <c r="E63" s="275" t="s">
        <v>316</v>
      </c>
      <c r="F63" s="263" t="s">
        <v>319</v>
      </c>
      <c r="G63" s="263" t="s">
        <v>129</v>
      </c>
      <c r="H63" s="276">
        <v>2021</v>
      </c>
      <c r="I63" s="277">
        <v>2025</v>
      </c>
      <c r="J63" s="32">
        <f>'[1]Summary for IPSIS'!$H$50+'[1]Summary for IPSIS'!$I$50</f>
        <v>0</v>
      </c>
      <c r="K63" s="30">
        <f>'[1]Summary for IPSIS'!$J$50</f>
        <v>5750000</v>
      </c>
      <c r="L63" s="264"/>
      <c r="M63" s="32">
        <f>'[1]Summary for IPSIS'!$T$50+'[1]Summary for IPSIS'!$U$50</f>
        <v>0</v>
      </c>
      <c r="N63" s="30">
        <f>'[1]Summary for IPSIS'!$V$50</f>
        <v>5750000</v>
      </c>
      <c r="O63" s="264"/>
      <c r="P63" s="32">
        <f>'[1]Summary for IPSIS'!$AF$50+'[1]Summary for IPSIS'!$AG$50</f>
        <v>0</v>
      </c>
      <c r="Q63" s="31">
        <f>'[1]Summary for IPSIS'!$AH$50</f>
        <v>5750000</v>
      </c>
      <c r="R63" s="31">
        <f t="shared" si="43"/>
        <v>5750000</v>
      </c>
      <c r="S63" s="32">
        <f>'[1]Summary for IPSIS'!$AR$50+'[1]Summary for IPSIS'!$AS$50</f>
        <v>0</v>
      </c>
      <c r="T63" s="31">
        <f>'[1]Summary for IPSIS'!$AT$50</f>
        <v>5750000</v>
      </c>
      <c r="U63" s="31">
        <f t="shared" si="44"/>
        <v>5750000</v>
      </c>
      <c r="V63" s="32">
        <f>'[1]Summary for IPSIS'!$BD$50+'[1]Summary for IPSIS'!$BE$50</f>
        <v>0</v>
      </c>
      <c r="W63" s="31">
        <f>'[1]Summary for IPSIS'!$BF$50</f>
        <v>5750000</v>
      </c>
      <c r="X63" s="31">
        <f t="shared" si="45"/>
        <v>5750000</v>
      </c>
      <c r="Y63" s="32">
        <f t="shared" si="46"/>
        <v>0</v>
      </c>
      <c r="Z63" s="32">
        <f t="shared" si="47"/>
        <v>28750000</v>
      </c>
      <c r="AA63" s="32">
        <f t="shared" si="48"/>
        <v>28750000</v>
      </c>
      <c r="AB63" s="265">
        <f>0</f>
        <v>0</v>
      </c>
      <c r="AC63" s="266">
        <f>'[1]Summary for IPSIS'!$J$50+'[1]Summary for IPSIS'!$V$50+'[1]Summary for IPSIS'!$AH$50</f>
        <v>17250000</v>
      </c>
      <c r="AD63" s="31">
        <f t="shared" si="49"/>
        <v>17250000</v>
      </c>
      <c r="AE63" s="32">
        <f>0</f>
        <v>0</v>
      </c>
      <c r="AF63" s="31">
        <f>0</f>
        <v>0</v>
      </c>
      <c r="AG63" s="266"/>
      <c r="AH63" s="266"/>
      <c r="AI63" s="265">
        <f>0</f>
        <v>0</v>
      </c>
      <c r="AJ63" s="38">
        <f>'[1]Summary for IPSIS'!$AT$50+'[1]Summary for IPSIS'!$BF$50</f>
        <v>11500000</v>
      </c>
      <c r="AK63" s="38">
        <f t="shared" si="51"/>
        <v>11500000</v>
      </c>
      <c r="AL63" s="189">
        <f t="shared" si="40"/>
        <v>0</v>
      </c>
    </row>
    <row r="64" spans="1:46" s="6" customFormat="1" ht="30.75" customHeight="1" thickBot="1" x14ac:dyDescent="0.25">
      <c r="B64" s="56"/>
      <c r="C64" s="63" t="s">
        <v>59</v>
      </c>
      <c r="D64" s="64"/>
      <c r="E64" s="64"/>
      <c r="F64" s="54"/>
      <c r="G64" s="54"/>
      <c r="H64" s="54"/>
      <c r="I64" s="54"/>
      <c r="J64" s="55">
        <f t="shared" ref="J64:AL64" si="52">SUM(J54:J62)</f>
        <v>20961924</v>
      </c>
      <c r="K64" s="55">
        <f t="shared" si="52"/>
        <v>112355000</v>
      </c>
      <c r="L64" s="55">
        <f t="shared" si="52"/>
        <v>133316924</v>
      </c>
      <c r="M64" s="55">
        <f t="shared" si="52"/>
        <v>20961924</v>
      </c>
      <c r="N64" s="55">
        <f t="shared" si="52"/>
        <v>112355000</v>
      </c>
      <c r="O64" s="55">
        <f t="shared" si="52"/>
        <v>133316924</v>
      </c>
      <c r="P64" s="55">
        <f t="shared" si="52"/>
        <v>20961924</v>
      </c>
      <c r="Q64" s="55">
        <f t="shared" si="52"/>
        <v>112355000</v>
      </c>
      <c r="R64" s="55">
        <f t="shared" si="52"/>
        <v>133316924</v>
      </c>
      <c r="S64" s="55">
        <f t="shared" si="52"/>
        <v>20961924</v>
      </c>
      <c r="T64" s="55">
        <f t="shared" si="52"/>
        <v>112355000</v>
      </c>
      <c r="U64" s="55">
        <f t="shared" si="52"/>
        <v>133316924</v>
      </c>
      <c r="V64" s="55">
        <f t="shared" si="52"/>
        <v>20961924</v>
      </c>
      <c r="W64" s="55">
        <f t="shared" si="52"/>
        <v>112355000</v>
      </c>
      <c r="X64" s="55">
        <f t="shared" si="52"/>
        <v>133316924</v>
      </c>
      <c r="Y64" s="318">
        <f t="shared" si="52"/>
        <v>104809620</v>
      </c>
      <c r="Z64" s="318">
        <f t="shared" si="52"/>
        <v>561775000</v>
      </c>
      <c r="AA64" s="318">
        <f t="shared" si="52"/>
        <v>666584620</v>
      </c>
      <c r="AB64" s="55">
        <f t="shared" si="52"/>
        <v>35603568</v>
      </c>
      <c r="AC64" s="55">
        <f t="shared" si="52"/>
        <v>337065000</v>
      </c>
      <c r="AD64" s="55">
        <f t="shared" si="52"/>
        <v>372668568</v>
      </c>
      <c r="AE64" s="55">
        <f t="shared" si="52"/>
        <v>45470340</v>
      </c>
      <c r="AF64" s="55">
        <f t="shared" si="52"/>
        <v>0</v>
      </c>
      <c r="AG64" s="55">
        <f t="shared" si="52"/>
        <v>0</v>
      </c>
      <c r="AH64" s="55">
        <f t="shared" si="52"/>
        <v>45470340</v>
      </c>
      <c r="AI64" s="55">
        <f t="shared" si="52"/>
        <v>23735712</v>
      </c>
      <c r="AJ64" s="55">
        <f t="shared" si="52"/>
        <v>224710000</v>
      </c>
      <c r="AK64" s="55">
        <f t="shared" si="52"/>
        <v>248445712</v>
      </c>
      <c r="AL64" s="197">
        <f t="shared" si="52"/>
        <v>0</v>
      </c>
      <c r="AM64" s="35"/>
      <c r="AN64" s="49"/>
      <c r="AO64" s="49"/>
      <c r="AP64" s="49"/>
      <c r="AQ64" s="49"/>
      <c r="AR64" s="49"/>
      <c r="AS64" s="49"/>
      <c r="AT64" s="35"/>
    </row>
    <row r="65" spans="2:46" ht="57.6" customHeight="1" x14ac:dyDescent="0.2">
      <c r="B65" s="203">
        <v>2.2000000000000002</v>
      </c>
      <c r="C65" s="432" t="s">
        <v>321</v>
      </c>
      <c r="D65" s="433"/>
      <c r="E65" s="187"/>
      <c r="F65" s="73"/>
      <c r="G65" s="73"/>
      <c r="H65" s="79"/>
      <c r="I65" s="79"/>
      <c r="J65" s="78"/>
      <c r="K65" s="78"/>
      <c r="L65" s="76"/>
      <c r="M65" s="78"/>
      <c r="N65" s="78"/>
      <c r="O65" s="76"/>
      <c r="P65" s="78"/>
      <c r="Q65" s="76"/>
      <c r="R65" s="76"/>
      <c r="S65" s="78"/>
      <c r="T65" s="76"/>
      <c r="U65" s="76"/>
      <c r="V65" s="78"/>
      <c r="W65" s="76"/>
      <c r="X65" s="76"/>
      <c r="Y65" s="78"/>
      <c r="Z65" s="78"/>
      <c r="AA65" s="78"/>
      <c r="AB65" s="78"/>
      <c r="AC65" s="76"/>
      <c r="AD65" s="76"/>
      <c r="AE65" s="78"/>
      <c r="AF65" s="76"/>
      <c r="AG65" s="76"/>
      <c r="AH65" s="76"/>
      <c r="AI65" s="78"/>
      <c r="AJ65" s="76"/>
      <c r="AK65" s="76"/>
      <c r="AL65" s="77"/>
      <c r="AN65" s="50"/>
      <c r="AO65" s="51"/>
      <c r="AP65" s="51"/>
      <c r="AQ65" s="51"/>
      <c r="AR65" s="51"/>
      <c r="AS65" s="51"/>
    </row>
    <row r="66" spans="2:46" ht="26.45" customHeight="1" x14ac:dyDescent="0.2">
      <c r="B66" s="46"/>
      <c r="C66" s="107" t="s">
        <v>126</v>
      </c>
      <c r="D66" s="58"/>
      <c r="E66" s="58"/>
      <c r="F66" s="17"/>
      <c r="G66" s="17"/>
      <c r="H66" s="15"/>
      <c r="I66" s="15"/>
      <c r="J66" s="33"/>
      <c r="K66" s="33"/>
      <c r="L66" s="38"/>
      <c r="M66" s="33"/>
      <c r="N66" s="33"/>
      <c r="O66" s="38"/>
      <c r="P66" s="33"/>
      <c r="Q66" s="38"/>
      <c r="R66" s="38"/>
      <c r="S66" s="33"/>
      <c r="T66" s="38"/>
      <c r="U66" s="38"/>
      <c r="V66" s="33"/>
      <c r="W66" s="38"/>
      <c r="X66" s="38"/>
      <c r="Y66" s="33"/>
      <c r="Z66" s="33"/>
      <c r="AA66" s="33"/>
      <c r="AB66" s="33"/>
      <c r="AC66" s="38"/>
      <c r="AD66" s="38"/>
      <c r="AE66" s="33"/>
      <c r="AF66" s="38"/>
      <c r="AG66" s="38"/>
      <c r="AH66" s="38"/>
      <c r="AI66" s="33"/>
      <c r="AJ66" s="38"/>
      <c r="AK66" s="38"/>
      <c r="AL66" s="189"/>
      <c r="AN66" s="50"/>
      <c r="AO66" s="50"/>
      <c r="AP66" s="50"/>
      <c r="AQ66" s="50"/>
      <c r="AR66" s="50"/>
      <c r="AS66" s="50"/>
    </row>
    <row r="67" spans="2:46" ht="50.45" customHeight="1" x14ac:dyDescent="0.2">
      <c r="B67" s="46" t="s">
        <v>15</v>
      </c>
      <c r="C67" s="282" t="s">
        <v>325</v>
      </c>
      <c r="D67" s="48"/>
      <c r="E67" s="283" t="s">
        <v>316</v>
      </c>
      <c r="F67" s="10" t="s">
        <v>319</v>
      </c>
      <c r="G67" s="10"/>
      <c r="H67" s="276">
        <v>2021</v>
      </c>
      <c r="I67" s="277">
        <v>2022</v>
      </c>
      <c r="J67" s="30">
        <f>'[1]Summary for IPSIS'!$H$52+'[1]Summary for IPSIS'!$I$52</f>
        <v>3034400</v>
      </c>
      <c r="K67" s="30">
        <f>'[1]Summary for IPSIS'!$J$52</f>
        <v>0</v>
      </c>
      <c r="L67" s="36">
        <f>J67+K67</f>
        <v>3034400</v>
      </c>
      <c r="M67" s="30">
        <f>'[1]Summary for IPSIS'!$T$52+'[1]Summary for IPSIS'!$U$52</f>
        <v>6080800</v>
      </c>
      <c r="N67" s="30">
        <f>'[1]Summary for IPSIS'!$V$52</f>
        <v>0</v>
      </c>
      <c r="O67" s="36">
        <f>M67+N67</f>
        <v>6080800</v>
      </c>
      <c r="P67" s="40">
        <f>'[1]Summary for IPSIS'!$AF$52+'[1]Summary for IPSIS'!$AG$52</f>
        <v>0</v>
      </c>
      <c r="Q67" s="36">
        <f>'[1]Summary for IPSIS'!$AH$52</f>
        <v>0</v>
      </c>
      <c r="R67" s="36">
        <f>P67+Q67</f>
        <v>0</v>
      </c>
      <c r="S67" s="40">
        <f>'[1]Summary for IPSIS'!$AR$52+'[1]Summary for IPSIS'!$AS$52</f>
        <v>0</v>
      </c>
      <c r="T67" s="36">
        <f>'[1]Summary for IPSIS'!$AT$52</f>
        <v>0</v>
      </c>
      <c r="U67" s="36">
        <f>S67+T67</f>
        <v>0</v>
      </c>
      <c r="V67" s="40">
        <f>'[1]Summary for IPSIS'!$BD$52+'[1]Summary for IPSIS'!$BE$52</f>
        <v>0</v>
      </c>
      <c r="W67" s="36">
        <f>'[1]Summary for IPSIS'!$BF$52</f>
        <v>0</v>
      </c>
      <c r="X67" s="36">
        <f>V67+W67</f>
        <v>0</v>
      </c>
      <c r="Y67" s="40">
        <f>J67+M67+P67+S67+V67</f>
        <v>9115200</v>
      </c>
      <c r="Z67" s="40">
        <f>K67+N67+Q67+T67+W67</f>
        <v>0</v>
      </c>
      <c r="AA67" s="40">
        <f>Y67+Z67</f>
        <v>9115200</v>
      </c>
      <c r="AB67" s="33">
        <f>'[1]Summary for IPSIS'!$L$52+'[1]Summary for IPSIS'!$X$52+'[1]Summary for IPSIS'!$AJ$52</f>
        <v>9115200</v>
      </c>
      <c r="AC67" s="38">
        <f>0</f>
        <v>0</v>
      </c>
      <c r="AD67" s="36">
        <f>AB67+AC67</f>
        <v>9115200</v>
      </c>
      <c r="AE67" s="40">
        <f>0</f>
        <v>0</v>
      </c>
      <c r="AF67" s="36">
        <f>0</f>
        <v>0</v>
      </c>
      <c r="AG67" s="36"/>
      <c r="AH67" s="38">
        <f t="shared" ref="AH67:AH75" si="53">AE67+AF67</f>
        <v>0</v>
      </c>
      <c r="AI67" s="40">
        <f>'[1]Summary for IPSIS'!$AV$52+'[1]Summary for IPSIS'!$BH$52</f>
        <v>0</v>
      </c>
      <c r="AJ67" s="36">
        <f>0</f>
        <v>0</v>
      </c>
      <c r="AK67" s="38">
        <f t="shared" ref="AK67:AK75" si="54">AI67+AJ67</f>
        <v>0</v>
      </c>
      <c r="AL67" s="189">
        <f t="shared" ref="AL67:AL75" si="55">SUM(AK67+AH67+AD67)-AA67</f>
        <v>0</v>
      </c>
    </row>
    <row r="68" spans="2:46" ht="45.6" customHeight="1" x14ac:dyDescent="0.2">
      <c r="B68" s="47" t="s">
        <v>14</v>
      </c>
      <c r="C68" s="284" t="s">
        <v>326</v>
      </c>
      <c r="D68" s="45"/>
      <c r="E68" s="285" t="s">
        <v>317</v>
      </c>
      <c r="F68" s="10" t="s">
        <v>334</v>
      </c>
      <c r="G68" s="10"/>
      <c r="H68" s="276">
        <v>2021</v>
      </c>
      <c r="I68" s="277">
        <v>2022</v>
      </c>
      <c r="J68" s="30">
        <f>'[1]Summary for IPSIS'!$H$53+'[1]Summary for IPSIS'!$I$53</f>
        <v>1523200</v>
      </c>
      <c r="K68" s="30">
        <f>'[1]Summary for IPSIS'!$J$53</f>
        <v>0</v>
      </c>
      <c r="L68" s="36">
        <f t="shared" ref="L68:L75" si="56">J68+K68</f>
        <v>1523200</v>
      </c>
      <c r="M68" s="30">
        <f>'[1]Summary for IPSIS'!$T$53+'[1]Summary for IPSIS'!$U$53</f>
        <v>1523200</v>
      </c>
      <c r="N68" s="30">
        <f>'[1]Summary for IPSIS'!$V$53</f>
        <v>0</v>
      </c>
      <c r="O68" s="36">
        <f t="shared" ref="O68:O75" si="57">M68+N68</f>
        <v>1523200</v>
      </c>
      <c r="P68" s="40">
        <f>'[1]Summary for IPSIS'!$AF$53+'[1]Summary for IPSIS'!$AG$53</f>
        <v>0</v>
      </c>
      <c r="Q68" s="36">
        <f>'[1]Summary for IPSIS'!$AH$53</f>
        <v>0</v>
      </c>
      <c r="R68" s="36">
        <f t="shared" ref="R68:R75" si="58">P68+Q68</f>
        <v>0</v>
      </c>
      <c r="S68" s="40">
        <f>'[1]Summary for IPSIS'!$AR$53+'[1]Summary for IPSIS'!$AS$53</f>
        <v>0</v>
      </c>
      <c r="T68" s="36">
        <f>'[1]Summary for IPSIS'!$AT$53</f>
        <v>0</v>
      </c>
      <c r="U68" s="36">
        <f t="shared" ref="U68:U75" si="59">S68+T68</f>
        <v>0</v>
      </c>
      <c r="V68" s="40">
        <f>'[1]Summary for IPSIS'!$BD$53+'[1]Summary for IPSIS'!$BE$53</f>
        <v>0</v>
      </c>
      <c r="W68" s="36">
        <f>'[1]Summary for IPSIS'!$BF$53</f>
        <v>0</v>
      </c>
      <c r="X68" s="36">
        <f t="shared" ref="X68:X75" si="60">V68+W68</f>
        <v>0</v>
      </c>
      <c r="Y68" s="40">
        <f t="shared" ref="Y68:Y75" si="61">J68+M68+P68+S68+V68</f>
        <v>3046400</v>
      </c>
      <c r="Z68" s="40">
        <f t="shared" ref="Z68:Z75" si="62">K68+N68+Q68+T68+W68</f>
        <v>0</v>
      </c>
      <c r="AA68" s="40">
        <f t="shared" ref="AA68:AA75" si="63">Y68+Z68</f>
        <v>3046400</v>
      </c>
      <c r="AB68" s="33">
        <f>'[1]Summary for IPSIS'!$L$53+'[1]Summary for IPSIS'!$X$53+'[1]Summary for IPSIS'!$AJ$53</f>
        <v>3046400</v>
      </c>
      <c r="AC68" s="38">
        <f>0</f>
        <v>0</v>
      </c>
      <c r="AD68" s="36">
        <f t="shared" ref="AD68:AD75" si="64">AB68+AC68</f>
        <v>3046400</v>
      </c>
      <c r="AE68" s="40">
        <f>0</f>
        <v>0</v>
      </c>
      <c r="AF68" s="36">
        <f>0</f>
        <v>0</v>
      </c>
      <c r="AG68" s="36"/>
      <c r="AH68" s="38">
        <f t="shared" si="53"/>
        <v>0</v>
      </c>
      <c r="AI68" s="40">
        <f>'[1]Summary for IPSIS'!$AV$53+'[1]Summary for IPSIS'!$BH$53</f>
        <v>0</v>
      </c>
      <c r="AJ68" s="36">
        <f>0</f>
        <v>0</v>
      </c>
      <c r="AK68" s="38">
        <f t="shared" si="54"/>
        <v>0</v>
      </c>
      <c r="AL68" s="189">
        <f t="shared" si="55"/>
        <v>0</v>
      </c>
    </row>
    <row r="69" spans="2:46" ht="42.6" customHeight="1" x14ac:dyDescent="0.2">
      <c r="B69" s="46" t="s">
        <v>16</v>
      </c>
      <c r="C69" s="284" t="s">
        <v>327</v>
      </c>
      <c r="D69" s="48"/>
      <c r="E69" s="285" t="s">
        <v>317</v>
      </c>
      <c r="F69" s="10" t="s">
        <v>334</v>
      </c>
      <c r="G69" s="10"/>
      <c r="H69" s="276">
        <v>2021</v>
      </c>
      <c r="I69" s="277">
        <v>2022</v>
      </c>
      <c r="J69" s="30">
        <f>'[1]Summary for IPSIS'!$H$54+'[1]Summary for IPSIS'!$I$54</f>
        <v>1897440</v>
      </c>
      <c r="K69" s="30">
        <f>'[1]Summary for IPSIS'!$J$54</f>
        <v>0</v>
      </c>
      <c r="L69" s="36">
        <f t="shared" si="56"/>
        <v>1897440</v>
      </c>
      <c r="M69" s="30">
        <f>'[1]Summary for IPSIS'!$T$54+'[1]Summary for IPSIS'!$U$54</f>
        <v>1897440</v>
      </c>
      <c r="N69" s="30">
        <f>'[1]Summary for IPSIS'!$V$54</f>
        <v>0</v>
      </c>
      <c r="O69" s="36">
        <f t="shared" si="57"/>
        <v>1897440</v>
      </c>
      <c r="P69" s="40">
        <f>'[1]Summary for IPSIS'!$AF$54+'[1]Summary for IPSIS'!$AG$54</f>
        <v>0</v>
      </c>
      <c r="Q69" s="36">
        <f>'[1]Summary for IPSIS'!$AH$54</f>
        <v>0</v>
      </c>
      <c r="R69" s="36">
        <f t="shared" si="58"/>
        <v>0</v>
      </c>
      <c r="S69" s="40">
        <f>'[1]Summary for IPSIS'!$AR$54+'[1]Summary for IPSIS'!$AS$54</f>
        <v>0</v>
      </c>
      <c r="T69" s="36">
        <f>'[1]Summary for IPSIS'!$AT$54</f>
        <v>0</v>
      </c>
      <c r="U69" s="36">
        <f t="shared" si="59"/>
        <v>0</v>
      </c>
      <c r="V69" s="40">
        <f>'[1]Summary for IPSIS'!$BD$54+'[1]Summary for IPSIS'!$BE$54</f>
        <v>0</v>
      </c>
      <c r="W69" s="36">
        <f>'[1]Summary for IPSIS'!$BF$54</f>
        <v>0</v>
      </c>
      <c r="X69" s="36">
        <f t="shared" si="60"/>
        <v>0</v>
      </c>
      <c r="Y69" s="40">
        <f t="shared" si="61"/>
        <v>3794880</v>
      </c>
      <c r="Z69" s="40">
        <f t="shared" si="62"/>
        <v>0</v>
      </c>
      <c r="AA69" s="40">
        <f t="shared" si="63"/>
        <v>3794880</v>
      </c>
      <c r="AB69" s="33">
        <f>'[1]Summary for IPSIS'!$L$54+'[1]Summary for IPSIS'!$X$54+'[1]Summary for IPSIS'!$AJ$54</f>
        <v>3794880</v>
      </c>
      <c r="AC69" s="36">
        <f>0</f>
        <v>0</v>
      </c>
      <c r="AD69" s="36">
        <f t="shared" si="64"/>
        <v>3794880</v>
      </c>
      <c r="AE69" s="40">
        <f>0</f>
        <v>0</v>
      </c>
      <c r="AF69" s="36">
        <f>0</f>
        <v>0</v>
      </c>
      <c r="AG69" s="36"/>
      <c r="AH69" s="38">
        <f t="shared" si="53"/>
        <v>0</v>
      </c>
      <c r="AI69" s="40">
        <f>'[1]Summary for IPSIS'!$AV$54+'[1]Summary for IPSIS'!$BH$54</f>
        <v>0</v>
      </c>
      <c r="AJ69" s="36">
        <f>0</f>
        <v>0</v>
      </c>
      <c r="AK69" s="38">
        <f t="shared" si="54"/>
        <v>0</v>
      </c>
      <c r="AL69" s="189">
        <f t="shared" si="55"/>
        <v>0</v>
      </c>
    </row>
    <row r="70" spans="2:46" ht="41.45" customHeight="1" x14ac:dyDescent="0.2">
      <c r="B70" s="46" t="s">
        <v>17</v>
      </c>
      <c r="C70" s="284" t="s">
        <v>328</v>
      </c>
      <c r="D70" s="48"/>
      <c r="E70" s="285" t="s">
        <v>316</v>
      </c>
      <c r="F70" s="287" t="s">
        <v>319</v>
      </c>
      <c r="G70" s="10"/>
      <c r="H70" s="276">
        <v>2021</v>
      </c>
      <c r="I70" s="277">
        <v>2025</v>
      </c>
      <c r="J70" s="30">
        <f>'[1]Summary for IPSIS'!$H$55+'[1]Summary for IPSIS'!$I$55</f>
        <v>1524600</v>
      </c>
      <c r="K70" s="30">
        <f>'[1]Summary for IPSIS'!$J$55</f>
        <v>0</v>
      </c>
      <c r="L70" s="36">
        <f t="shared" si="56"/>
        <v>1524600</v>
      </c>
      <c r="M70" s="30">
        <f>'[1]Summary for IPSIS'!$T$55+'[1]Summary for IPSIS'!$U$55</f>
        <v>1524600</v>
      </c>
      <c r="N70" s="30">
        <f>'[1]Summary for IPSIS'!$V$55</f>
        <v>0</v>
      </c>
      <c r="O70" s="36">
        <f t="shared" si="57"/>
        <v>1524600</v>
      </c>
      <c r="P70" s="40">
        <f>'[1]Summary for IPSIS'!$AF$55+'[1]Summary for IPSIS'!$AG$55</f>
        <v>1524600</v>
      </c>
      <c r="Q70" s="36">
        <f>'[1]Summary for IPSIS'!$AH$55</f>
        <v>0</v>
      </c>
      <c r="R70" s="36">
        <f t="shared" si="58"/>
        <v>1524600</v>
      </c>
      <c r="S70" s="40">
        <f>'[1]Summary for IPSIS'!$AR$55+'[1]Summary for IPSIS'!$AS$55</f>
        <v>1524600</v>
      </c>
      <c r="T70" s="36">
        <f>'[1]Summary for IPSIS'!$AT$55</f>
        <v>0</v>
      </c>
      <c r="U70" s="36">
        <f t="shared" si="59"/>
        <v>1524600</v>
      </c>
      <c r="V70" s="40">
        <f>'[1]Summary for IPSIS'!$BD$55+'[1]Summary for IPSIS'!$BE$55</f>
        <v>1524600</v>
      </c>
      <c r="W70" s="36">
        <f>'[1]Summary for IPSIS'!$BF$55</f>
        <v>0</v>
      </c>
      <c r="X70" s="36">
        <f t="shared" si="60"/>
        <v>1524600</v>
      </c>
      <c r="Y70" s="40">
        <f t="shared" si="61"/>
        <v>7623000</v>
      </c>
      <c r="Z70" s="40">
        <f t="shared" si="62"/>
        <v>0</v>
      </c>
      <c r="AA70" s="40">
        <f t="shared" si="63"/>
        <v>7623000</v>
      </c>
      <c r="AB70" s="33">
        <f>'[1]Summary for IPSIS'!$L$55+'[1]Summary for IPSIS'!$X$55+'[1]Summary for IPSIS'!$AJ$55</f>
        <v>4573800</v>
      </c>
      <c r="AC70" s="36">
        <f>0</f>
        <v>0</v>
      </c>
      <c r="AD70" s="36">
        <f t="shared" si="64"/>
        <v>4573800</v>
      </c>
      <c r="AE70" s="40">
        <f>0</f>
        <v>0</v>
      </c>
      <c r="AF70" s="36">
        <f>0</f>
        <v>0</v>
      </c>
      <c r="AG70" s="36"/>
      <c r="AH70" s="38">
        <f t="shared" si="53"/>
        <v>0</v>
      </c>
      <c r="AI70" s="40">
        <f>'[1]Summary for IPSIS'!$AV$55+'[1]Summary for IPSIS'!$BH$55</f>
        <v>3049200</v>
      </c>
      <c r="AJ70" s="36">
        <f>0</f>
        <v>0</v>
      </c>
      <c r="AK70" s="38">
        <f t="shared" si="54"/>
        <v>3049200</v>
      </c>
      <c r="AL70" s="189">
        <f t="shared" si="55"/>
        <v>0</v>
      </c>
    </row>
    <row r="71" spans="2:46" ht="33" customHeight="1" x14ac:dyDescent="0.2">
      <c r="B71" s="46" t="s">
        <v>174</v>
      </c>
      <c r="C71" s="284" t="s">
        <v>329</v>
      </c>
      <c r="D71" s="48"/>
      <c r="E71" s="285" t="s">
        <v>316</v>
      </c>
      <c r="F71" s="287" t="s">
        <v>319</v>
      </c>
      <c r="G71" s="10"/>
      <c r="H71" s="276">
        <v>2021</v>
      </c>
      <c r="I71" s="277">
        <v>2022</v>
      </c>
      <c r="J71" s="30">
        <f>'[1]Summary for IPSIS'!$H$56+'[1]Summary for IPSIS'!$I$56</f>
        <v>1120800</v>
      </c>
      <c r="K71" s="30">
        <f>'[1]Summary for IPSIS'!$J$56</f>
        <v>0</v>
      </c>
      <c r="L71" s="36">
        <f t="shared" si="56"/>
        <v>1120800</v>
      </c>
      <c r="M71" s="30">
        <f>'[1]Summary for IPSIS'!$T$56+'[1]Summary for IPSIS'!$U$56</f>
        <v>1600800</v>
      </c>
      <c r="N71" s="30">
        <f>'[1]Summary for IPSIS'!$V$56</f>
        <v>0</v>
      </c>
      <c r="O71" s="36">
        <f t="shared" si="57"/>
        <v>1600800</v>
      </c>
      <c r="P71" s="40">
        <f>'[1]Summary for IPSIS'!$AF$56+'[1]Summary for IPSIS'!$AG$56</f>
        <v>0</v>
      </c>
      <c r="Q71" s="36">
        <f>'[1]Summary for IPSIS'!$AH$56</f>
        <v>0</v>
      </c>
      <c r="R71" s="36">
        <f t="shared" si="58"/>
        <v>0</v>
      </c>
      <c r="S71" s="40">
        <f>'[1]Summary for IPSIS'!$AR$56+'[1]Summary for IPSIS'!$AS$56</f>
        <v>0</v>
      </c>
      <c r="T71" s="36">
        <f>'[1]Summary for IPSIS'!$AT$56</f>
        <v>0</v>
      </c>
      <c r="U71" s="36">
        <f t="shared" si="59"/>
        <v>0</v>
      </c>
      <c r="V71" s="40">
        <f>'[1]Summary for IPSIS'!$BD$56+'[1]Summary for IPSIS'!$BE$56</f>
        <v>0</v>
      </c>
      <c r="W71" s="36">
        <f>'[1]Summary for IPSIS'!$BF$56</f>
        <v>0</v>
      </c>
      <c r="X71" s="36">
        <f t="shared" si="60"/>
        <v>0</v>
      </c>
      <c r="Y71" s="40">
        <f t="shared" si="61"/>
        <v>2721600</v>
      </c>
      <c r="Z71" s="40">
        <f t="shared" si="62"/>
        <v>0</v>
      </c>
      <c r="AA71" s="40">
        <f t="shared" si="63"/>
        <v>2721600</v>
      </c>
      <c r="AB71" s="33">
        <f>'[1]Summary for IPSIS'!$L$56+'[1]Summary for IPSIS'!$X$56+'[1]Summary for IPSIS'!$AJ$56</f>
        <v>0</v>
      </c>
      <c r="AC71" s="36">
        <f>0</f>
        <v>0</v>
      </c>
      <c r="AD71" s="36">
        <f t="shared" si="64"/>
        <v>0</v>
      </c>
      <c r="AE71" s="40">
        <f>0</f>
        <v>0</v>
      </c>
      <c r="AF71" s="36">
        <f>0</f>
        <v>0</v>
      </c>
      <c r="AG71" s="36"/>
      <c r="AH71" s="38">
        <f t="shared" si="53"/>
        <v>0</v>
      </c>
      <c r="AI71" s="40">
        <f>'[1]Summary for IPSIS'!$AV$56+'[1]Summary for IPSIS'!$BH$56</f>
        <v>0</v>
      </c>
      <c r="AJ71" s="36">
        <f>0</f>
        <v>0</v>
      </c>
      <c r="AK71" s="38">
        <f t="shared" si="54"/>
        <v>0</v>
      </c>
      <c r="AL71" s="189">
        <f t="shared" si="55"/>
        <v>-2721600</v>
      </c>
    </row>
    <row r="72" spans="2:46" s="22" customFormat="1" ht="45" customHeight="1" thickBot="1" x14ac:dyDescent="0.25">
      <c r="B72" s="204" t="s">
        <v>175</v>
      </c>
      <c r="C72" s="284" t="s">
        <v>330</v>
      </c>
      <c r="D72" s="205"/>
      <c r="E72" s="285" t="s">
        <v>316</v>
      </c>
      <c r="F72" s="287" t="s">
        <v>319</v>
      </c>
      <c r="G72" s="74"/>
      <c r="H72" s="276">
        <v>2021</v>
      </c>
      <c r="I72" s="277">
        <v>2022</v>
      </c>
      <c r="J72" s="30">
        <f>'[1]Summary for IPSIS'!$H$57+'[1]Summary for IPSIS'!$I$57</f>
        <v>0</v>
      </c>
      <c r="K72" s="30">
        <f>'[1]Summary for IPSIS'!$J$57</f>
        <v>0</v>
      </c>
      <c r="L72" s="36">
        <f t="shared" si="56"/>
        <v>0</v>
      </c>
      <c r="M72" s="30">
        <f>'[1]Summary for IPSIS'!$T$57+'[1]Summary for IPSIS'!$U$57</f>
        <v>758976</v>
      </c>
      <c r="N72" s="30">
        <f>'[1]Summary for IPSIS'!$V$57</f>
        <v>0</v>
      </c>
      <c r="O72" s="88">
        <f t="shared" si="57"/>
        <v>758976</v>
      </c>
      <c r="P72" s="40">
        <f>'[1]Summary for IPSIS'!$AF$57+'[1]Summary for IPSIS'!$AG$57</f>
        <v>0</v>
      </c>
      <c r="Q72" s="36">
        <f>'[1]Summary for IPSIS'!$AH$57</f>
        <v>0</v>
      </c>
      <c r="R72" s="88">
        <f t="shared" si="58"/>
        <v>0</v>
      </c>
      <c r="S72" s="40">
        <f>'[1]Summary for IPSIS'!$AR$57+'[1]Summary for IPSIS'!$AS$57</f>
        <v>0</v>
      </c>
      <c r="T72" s="36">
        <f>'[1]Summary for IPSIS'!$AT$57</f>
        <v>0</v>
      </c>
      <c r="U72" s="88">
        <f t="shared" si="59"/>
        <v>0</v>
      </c>
      <c r="V72" s="40">
        <f>'[1]Summary for IPSIS'!$BD$57+'[1]Summary for IPSIS'!$BE$57</f>
        <v>0</v>
      </c>
      <c r="W72" s="36">
        <f>'[1]Summary for IPSIS'!$BF$57</f>
        <v>0</v>
      </c>
      <c r="X72" s="88">
        <f t="shared" si="60"/>
        <v>0</v>
      </c>
      <c r="Y72" s="72">
        <f t="shared" si="61"/>
        <v>758976</v>
      </c>
      <c r="Z72" s="72">
        <f t="shared" si="62"/>
        <v>0</v>
      </c>
      <c r="AA72" s="72">
        <f t="shared" si="63"/>
        <v>758976</v>
      </c>
      <c r="AB72" s="72">
        <f>'[1]Summary for IPSIS'!$L$57+'[1]Summary for IPSIS'!$X$57+'[1]Summary for IPSIS'!$AJ$57</f>
        <v>758976</v>
      </c>
      <c r="AC72" s="72">
        <f>0</f>
        <v>0</v>
      </c>
      <c r="AD72" s="88">
        <f t="shared" si="64"/>
        <v>758976</v>
      </c>
      <c r="AE72" s="40">
        <f>0</f>
        <v>0</v>
      </c>
      <c r="AF72" s="36">
        <f>0</f>
        <v>0</v>
      </c>
      <c r="AG72" s="72"/>
      <c r="AH72" s="80">
        <f t="shared" si="53"/>
        <v>0</v>
      </c>
      <c r="AI72" s="72">
        <f>'[1]Summary for IPSIS'!$AV$57+'[1]Summary for IPSIS'!$BH$57</f>
        <v>0</v>
      </c>
      <c r="AJ72" s="72">
        <f>0</f>
        <v>0</v>
      </c>
      <c r="AK72" s="80">
        <f t="shared" si="54"/>
        <v>0</v>
      </c>
      <c r="AL72" s="189">
        <f t="shared" si="55"/>
        <v>0</v>
      </c>
    </row>
    <row r="73" spans="2:46" s="22" customFormat="1" ht="45" customHeight="1" thickBot="1" x14ac:dyDescent="0.25">
      <c r="B73" s="268" t="s">
        <v>322</v>
      </c>
      <c r="C73" s="284" t="s">
        <v>331</v>
      </c>
      <c r="D73" s="270"/>
      <c r="E73" s="285" t="s">
        <v>316</v>
      </c>
      <c r="F73" s="287" t="s">
        <v>319</v>
      </c>
      <c r="G73" s="271"/>
      <c r="H73" s="276">
        <v>2021</v>
      </c>
      <c r="I73" s="277">
        <v>2025</v>
      </c>
      <c r="J73" s="30">
        <f>'[1]Summary for IPSIS'!$H$58+'[1]Summary for IPSIS'!$I$58</f>
        <v>228000</v>
      </c>
      <c r="K73" s="30">
        <f>'[1]Summary for IPSIS'!$J$58</f>
        <v>0</v>
      </c>
      <c r="L73" s="36">
        <f t="shared" si="56"/>
        <v>228000</v>
      </c>
      <c r="M73" s="30">
        <f>'[1]Summary for IPSIS'!$T$58+'[1]Summary for IPSIS'!$U$58</f>
        <v>375600</v>
      </c>
      <c r="N73" s="30">
        <f>'[1]Summary for IPSIS'!$V$58</f>
        <v>0</v>
      </c>
      <c r="O73" s="88">
        <f t="shared" si="57"/>
        <v>375600</v>
      </c>
      <c r="P73" s="40">
        <f>'[1]Summary for IPSIS'!$AF$58+'[1]Summary for IPSIS'!$AG$58</f>
        <v>375600</v>
      </c>
      <c r="Q73" s="36">
        <f>'[1]Summary for IPSIS'!$AH$58</f>
        <v>0</v>
      </c>
      <c r="R73" s="88">
        <f t="shared" si="58"/>
        <v>375600</v>
      </c>
      <c r="S73" s="40">
        <f>'[1]Summary for IPSIS'!$AR$58+'[1]Summary for IPSIS'!$AS$58</f>
        <v>375600</v>
      </c>
      <c r="T73" s="36">
        <f>'[1]Summary for IPSIS'!$AT$58</f>
        <v>0</v>
      </c>
      <c r="U73" s="88">
        <f t="shared" si="59"/>
        <v>375600</v>
      </c>
      <c r="V73" s="40">
        <f>'[1]Summary for IPSIS'!$BD$58+'[1]Summary for IPSIS'!$BE$58</f>
        <v>375600</v>
      </c>
      <c r="W73" s="36">
        <f>'[1]Summary for IPSIS'!$BF$58</f>
        <v>0</v>
      </c>
      <c r="X73" s="88">
        <f t="shared" si="60"/>
        <v>375600</v>
      </c>
      <c r="Y73" s="72">
        <f t="shared" si="61"/>
        <v>1730400</v>
      </c>
      <c r="Z73" s="72">
        <f t="shared" si="62"/>
        <v>0</v>
      </c>
      <c r="AA73" s="72">
        <f t="shared" si="63"/>
        <v>1730400</v>
      </c>
      <c r="AB73" s="273">
        <f>'[1]Summary for IPSIS'!$L$58+'[1]Summary for IPSIS'!$X$58+'[1]Summary for IPSIS'!$AJ$58</f>
        <v>0</v>
      </c>
      <c r="AC73" s="273">
        <f>0</f>
        <v>0</v>
      </c>
      <c r="AD73" s="88">
        <f t="shared" si="64"/>
        <v>0</v>
      </c>
      <c r="AE73" s="40">
        <f>0</f>
        <v>0</v>
      </c>
      <c r="AF73" s="36">
        <f>0</f>
        <v>0</v>
      </c>
      <c r="AG73" s="273"/>
      <c r="AH73" s="80">
        <f t="shared" si="53"/>
        <v>0</v>
      </c>
      <c r="AI73" s="273">
        <f>'[1]Summary for IPSIS'!$AV$58+'[1]Summary for IPSIS'!$BH$58</f>
        <v>0</v>
      </c>
      <c r="AJ73" s="273">
        <f>0</f>
        <v>0</v>
      </c>
      <c r="AK73" s="80">
        <f t="shared" si="54"/>
        <v>0</v>
      </c>
      <c r="AL73" s="189">
        <f t="shared" si="55"/>
        <v>-1730400</v>
      </c>
    </row>
    <row r="74" spans="2:46" s="22" customFormat="1" ht="45" customHeight="1" thickBot="1" x14ac:dyDescent="0.25">
      <c r="B74" s="268" t="s">
        <v>323</v>
      </c>
      <c r="C74" s="284" t="s">
        <v>332</v>
      </c>
      <c r="D74" s="270"/>
      <c r="E74" s="285" t="s">
        <v>316</v>
      </c>
      <c r="F74" s="287" t="s">
        <v>319</v>
      </c>
      <c r="G74" s="271" t="s">
        <v>335</v>
      </c>
      <c r="H74" s="276">
        <v>2021</v>
      </c>
      <c r="I74" s="277">
        <v>2022</v>
      </c>
      <c r="J74" s="30">
        <f>'[1]Summary for IPSIS'!$H$59+'[1]Summary for IPSIS'!$I$59</f>
        <v>21670160</v>
      </c>
      <c r="K74" s="30">
        <f>'[1]Summary for IPSIS'!$J$59</f>
        <v>0</v>
      </c>
      <c r="L74" s="36">
        <f t="shared" si="56"/>
        <v>21670160</v>
      </c>
      <c r="M74" s="30">
        <f>'[1]Summary for IPSIS'!$T$59+'[1]Summary for IPSIS'!$U$59</f>
        <v>19354160</v>
      </c>
      <c r="N74" s="30">
        <f>'[1]Summary for IPSIS'!$V$59</f>
        <v>0</v>
      </c>
      <c r="O74" s="88">
        <f t="shared" si="57"/>
        <v>19354160</v>
      </c>
      <c r="P74" s="40">
        <f>'[1]Summary for IPSIS'!$AF$59+'[1]Summary for IPSIS'!$AG$59</f>
        <v>19354160</v>
      </c>
      <c r="Q74" s="36">
        <f>'[1]Summary for IPSIS'!$AH$59</f>
        <v>0</v>
      </c>
      <c r="R74" s="88">
        <f t="shared" si="58"/>
        <v>19354160</v>
      </c>
      <c r="S74" s="40">
        <f>'[1]Summary for IPSIS'!$AR$59+'[1]Summary for IPSIS'!$AS$59</f>
        <v>19354160</v>
      </c>
      <c r="T74" s="36">
        <f>'[1]Summary for IPSIS'!$AT$59</f>
        <v>0</v>
      </c>
      <c r="U74" s="88">
        <f t="shared" si="59"/>
        <v>19354160</v>
      </c>
      <c r="V74" s="40">
        <f>'[1]Summary for IPSIS'!$BD$59+'[1]Summary for IPSIS'!$BE$59</f>
        <v>19354160</v>
      </c>
      <c r="W74" s="36">
        <f>'[1]Summary for IPSIS'!$BF$59</f>
        <v>0</v>
      </c>
      <c r="X74" s="88">
        <f t="shared" si="60"/>
        <v>19354160</v>
      </c>
      <c r="Y74" s="72">
        <f t="shared" si="61"/>
        <v>99086800</v>
      </c>
      <c r="Z74" s="72">
        <f t="shared" si="62"/>
        <v>0</v>
      </c>
      <c r="AA74" s="72">
        <f t="shared" si="63"/>
        <v>99086800</v>
      </c>
      <c r="AB74" s="273">
        <f>'[1]Summary for IPSIS'!$L$59+'[1]Summary for IPSIS'!$X$59+'[1]Summary for IPSIS'!$AJ$59</f>
        <v>0</v>
      </c>
      <c r="AC74" s="273">
        <f>0</f>
        <v>0</v>
      </c>
      <c r="AD74" s="88">
        <f t="shared" si="64"/>
        <v>0</v>
      </c>
      <c r="AE74" s="40">
        <f>99086800</f>
        <v>99086800</v>
      </c>
      <c r="AF74" s="36">
        <f>0</f>
        <v>0</v>
      </c>
      <c r="AG74" s="273" t="s">
        <v>129</v>
      </c>
      <c r="AH74" s="80">
        <f t="shared" si="53"/>
        <v>99086800</v>
      </c>
      <c r="AI74" s="273">
        <f>'[1]Summary for IPSIS'!$AV$59+'[1]Summary for IPSIS'!$BH$59</f>
        <v>0</v>
      </c>
      <c r="AJ74" s="273">
        <f>0</f>
        <v>0</v>
      </c>
      <c r="AK74" s="80">
        <f t="shared" si="54"/>
        <v>0</v>
      </c>
      <c r="AL74" s="189">
        <f t="shared" si="55"/>
        <v>0</v>
      </c>
    </row>
    <row r="75" spans="2:46" s="22" customFormat="1" ht="45" customHeight="1" thickBot="1" x14ac:dyDescent="0.25">
      <c r="B75" s="268" t="s">
        <v>324</v>
      </c>
      <c r="C75" s="284" t="s">
        <v>333</v>
      </c>
      <c r="D75" s="270"/>
      <c r="E75" s="285" t="s">
        <v>316</v>
      </c>
      <c r="F75" s="287" t="s">
        <v>319</v>
      </c>
      <c r="G75" s="271"/>
      <c r="H75" s="276">
        <v>2021</v>
      </c>
      <c r="I75" s="277">
        <v>2022</v>
      </c>
      <c r="J75" s="30">
        <f>'[1]Summary for IPSIS'!$H$60+'[1]Summary for IPSIS'!$I$60</f>
        <v>0</v>
      </c>
      <c r="K75" s="30">
        <f>'[1]Summary for IPSIS'!$J$60</f>
        <v>0</v>
      </c>
      <c r="L75" s="36">
        <f t="shared" si="56"/>
        <v>0</v>
      </c>
      <c r="M75" s="30">
        <f>'[1]Summary for IPSIS'!$T$60+'[1]Summary for IPSIS'!$U$60</f>
        <v>1216160</v>
      </c>
      <c r="N75" s="30">
        <f>'[1]Summary for IPSIS'!$V$60</f>
        <v>0</v>
      </c>
      <c r="O75" s="88">
        <f t="shared" si="57"/>
        <v>1216160</v>
      </c>
      <c r="P75" s="40">
        <f>'[1]Summary for IPSIS'!$AF$60+'[1]Summary for IPSIS'!$AG$60</f>
        <v>0</v>
      </c>
      <c r="Q75" s="36">
        <f>'[1]Summary for IPSIS'!$AH$60</f>
        <v>0</v>
      </c>
      <c r="R75" s="88">
        <f t="shared" si="58"/>
        <v>0</v>
      </c>
      <c r="S75" s="40">
        <f>'[1]Summary for IPSIS'!$AR$60+'[1]Summary for IPSIS'!$AS$60</f>
        <v>0</v>
      </c>
      <c r="T75" s="36">
        <f>'[1]Summary for IPSIS'!$AT$60</f>
        <v>0</v>
      </c>
      <c r="U75" s="88">
        <f t="shared" si="59"/>
        <v>0</v>
      </c>
      <c r="V75" s="40">
        <f>'[1]Summary for IPSIS'!$BD$60+'[1]Summary for IPSIS'!$BE$60</f>
        <v>0</v>
      </c>
      <c r="W75" s="36">
        <f>'[1]Summary for IPSIS'!$BF$60</f>
        <v>0</v>
      </c>
      <c r="X75" s="88">
        <f t="shared" si="60"/>
        <v>0</v>
      </c>
      <c r="Y75" s="72">
        <f t="shared" si="61"/>
        <v>1216160</v>
      </c>
      <c r="Z75" s="72">
        <f t="shared" si="62"/>
        <v>0</v>
      </c>
      <c r="AA75" s="72">
        <f t="shared" si="63"/>
        <v>1216160</v>
      </c>
      <c r="AB75" s="273">
        <f>'[1]Summary for IPSIS'!$L$60+'[1]Summary for IPSIS'!$X$60+'[1]Summary for IPSIS'!$AJ$60</f>
        <v>1216160</v>
      </c>
      <c r="AC75" s="273">
        <f>0</f>
        <v>0</v>
      </c>
      <c r="AD75" s="88">
        <f t="shared" si="64"/>
        <v>1216160</v>
      </c>
      <c r="AE75" s="40">
        <f>0</f>
        <v>0</v>
      </c>
      <c r="AF75" s="36">
        <f>0</f>
        <v>0</v>
      </c>
      <c r="AG75" s="273"/>
      <c r="AH75" s="80">
        <f t="shared" si="53"/>
        <v>0</v>
      </c>
      <c r="AI75" s="273">
        <f>'[1]Summary for IPSIS'!$AV$60+'[1]Summary for IPSIS'!$BH$60</f>
        <v>0</v>
      </c>
      <c r="AJ75" s="273">
        <f>0</f>
        <v>0</v>
      </c>
      <c r="AK75" s="80">
        <f t="shared" si="54"/>
        <v>0</v>
      </c>
      <c r="AL75" s="189">
        <f t="shared" si="55"/>
        <v>0</v>
      </c>
    </row>
    <row r="76" spans="2:46" s="6" customFormat="1" ht="30" customHeight="1" thickBot="1" x14ac:dyDescent="0.25">
      <c r="B76" s="56"/>
      <c r="C76" s="63" t="s">
        <v>60</v>
      </c>
      <c r="D76" s="64"/>
      <c r="E76" s="281"/>
      <c r="F76" s="286"/>
      <c r="G76" s="54"/>
      <c r="H76" s="54"/>
      <c r="I76" s="54"/>
      <c r="J76" s="206">
        <f>SUM(J67:J75)</f>
        <v>30998600</v>
      </c>
      <c r="K76" s="206">
        <f t="shared" ref="K76:AL76" si="65">SUM(K67:K75)</f>
        <v>0</v>
      </c>
      <c r="L76" s="206">
        <f t="shared" si="65"/>
        <v>30998600</v>
      </c>
      <c r="M76" s="206">
        <f t="shared" si="65"/>
        <v>34331736</v>
      </c>
      <c r="N76" s="206">
        <f t="shared" si="65"/>
        <v>0</v>
      </c>
      <c r="O76" s="206">
        <f t="shared" si="65"/>
        <v>34331736</v>
      </c>
      <c r="P76" s="206">
        <f t="shared" si="65"/>
        <v>21254360</v>
      </c>
      <c r="Q76" s="206">
        <f t="shared" si="65"/>
        <v>0</v>
      </c>
      <c r="R76" s="206">
        <f t="shared" si="65"/>
        <v>21254360</v>
      </c>
      <c r="S76" s="206">
        <f t="shared" si="65"/>
        <v>21254360</v>
      </c>
      <c r="T76" s="206">
        <f t="shared" si="65"/>
        <v>0</v>
      </c>
      <c r="U76" s="206">
        <f t="shared" si="65"/>
        <v>21254360</v>
      </c>
      <c r="V76" s="206">
        <f t="shared" si="65"/>
        <v>21254360</v>
      </c>
      <c r="W76" s="206">
        <f t="shared" si="65"/>
        <v>0</v>
      </c>
      <c r="X76" s="206">
        <f t="shared" si="65"/>
        <v>21254360</v>
      </c>
      <c r="Y76" s="369">
        <f t="shared" si="65"/>
        <v>129093416</v>
      </c>
      <c r="Z76" s="369">
        <f t="shared" si="65"/>
        <v>0</v>
      </c>
      <c r="AA76" s="369">
        <f t="shared" si="65"/>
        <v>129093416</v>
      </c>
      <c r="AB76" s="206">
        <f t="shared" si="65"/>
        <v>22505416</v>
      </c>
      <c r="AC76" s="206">
        <f t="shared" si="65"/>
        <v>0</v>
      </c>
      <c r="AD76" s="206">
        <f t="shared" si="65"/>
        <v>22505416</v>
      </c>
      <c r="AE76" s="206">
        <f t="shared" si="65"/>
        <v>99086800</v>
      </c>
      <c r="AF76" s="206">
        <f t="shared" si="65"/>
        <v>0</v>
      </c>
      <c r="AG76" s="206"/>
      <c r="AH76" s="206">
        <f t="shared" si="65"/>
        <v>99086800</v>
      </c>
      <c r="AI76" s="206">
        <f t="shared" si="65"/>
        <v>3049200</v>
      </c>
      <c r="AJ76" s="206">
        <f t="shared" si="65"/>
        <v>0</v>
      </c>
      <c r="AK76" s="206">
        <f t="shared" si="65"/>
        <v>3049200</v>
      </c>
      <c r="AL76" s="288">
        <f t="shared" si="65"/>
        <v>-4452000</v>
      </c>
      <c r="AM76" s="35"/>
      <c r="AN76" s="35"/>
      <c r="AO76" s="35"/>
      <c r="AP76" s="35"/>
      <c r="AQ76" s="35"/>
      <c r="AR76" s="35"/>
      <c r="AS76" s="35"/>
      <c r="AT76" s="35"/>
    </row>
    <row r="77" spans="2:46" s="6" customFormat="1" ht="31.9" customHeight="1" thickBot="1" x14ac:dyDescent="0.25">
      <c r="B77" s="56"/>
      <c r="C77" s="396" t="s">
        <v>343</v>
      </c>
      <c r="D77" s="397"/>
      <c r="E77" s="168"/>
      <c r="F77" s="54"/>
      <c r="G77" s="54"/>
      <c r="H77" s="54"/>
      <c r="I77" s="54"/>
      <c r="J77" s="55">
        <f>J64+J76</f>
        <v>51960524</v>
      </c>
      <c r="K77" s="55">
        <f t="shared" ref="K77:T77" si="66">K64+K76</f>
        <v>112355000</v>
      </c>
      <c r="L77" s="55">
        <f t="shared" si="66"/>
        <v>164315524</v>
      </c>
      <c r="M77" s="55">
        <f t="shared" si="66"/>
        <v>55293660</v>
      </c>
      <c r="N77" s="55">
        <f t="shared" si="66"/>
        <v>112355000</v>
      </c>
      <c r="O77" s="55">
        <f t="shared" si="66"/>
        <v>167648660</v>
      </c>
      <c r="P77" s="55">
        <f t="shared" si="66"/>
        <v>42216284</v>
      </c>
      <c r="Q77" s="55">
        <f t="shared" si="66"/>
        <v>112355000</v>
      </c>
      <c r="R77" s="55">
        <f t="shared" si="66"/>
        <v>154571284</v>
      </c>
      <c r="S77" s="55">
        <f t="shared" si="66"/>
        <v>42216284</v>
      </c>
      <c r="T77" s="55">
        <f t="shared" si="66"/>
        <v>112355000</v>
      </c>
      <c r="U77" s="55">
        <f t="shared" ref="U77" si="67">U64+U76</f>
        <v>154571284</v>
      </c>
      <c r="V77" s="55">
        <f t="shared" ref="V77" si="68">V64+V76</f>
        <v>42216284</v>
      </c>
      <c r="W77" s="55">
        <f t="shared" ref="W77" si="69">W64+W76</f>
        <v>112355000</v>
      </c>
      <c r="X77" s="55">
        <f t="shared" ref="X77" si="70">X64+X76</f>
        <v>154571284</v>
      </c>
      <c r="Y77" s="318">
        <f t="shared" ref="Y77" si="71">Y64+Y76</f>
        <v>233903036</v>
      </c>
      <c r="Z77" s="318">
        <f t="shared" ref="Z77" si="72">Z64+Z76</f>
        <v>561775000</v>
      </c>
      <c r="AA77" s="318">
        <f t="shared" ref="AA77" si="73">AA64+AA76</f>
        <v>795678036</v>
      </c>
      <c r="AB77" s="55">
        <f t="shared" ref="AB77" si="74">AB64+AB76</f>
        <v>58108984</v>
      </c>
      <c r="AC77" s="55">
        <f t="shared" ref="AC77" si="75">AC64+AC76</f>
        <v>337065000</v>
      </c>
      <c r="AD77" s="55">
        <f t="shared" ref="AD77" si="76">AD64+AD76</f>
        <v>395173984</v>
      </c>
      <c r="AE77" s="55">
        <f t="shared" ref="AE77" si="77">AE64+AE76</f>
        <v>144557140</v>
      </c>
      <c r="AF77" s="55">
        <f t="shared" ref="AF77" si="78">AF64+AF76</f>
        <v>0</v>
      </c>
      <c r="AG77" s="55"/>
      <c r="AH77" s="55">
        <f>AH64+AH76</f>
        <v>144557140</v>
      </c>
      <c r="AI77" s="55">
        <f t="shared" ref="AI77:AL77" si="79">AI64+AI76</f>
        <v>26784912</v>
      </c>
      <c r="AJ77" s="55">
        <f t="shared" si="79"/>
        <v>224710000</v>
      </c>
      <c r="AK77" s="55">
        <f t="shared" si="79"/>
        <v>251494912</v>
      </c>
      <c r="AL77" s="162">
        <f t="shared" si="79"/>
        <v>-4452000</v>
      </c>
      <c r="AM77" s="35"/>
      <c r="AN77" s="35"/>
      <c r="AO77" s="35"/>
      <c r="AP77" s="35"/>
      <c r="AQ77" s="35"/>
      <c r="AR77" s="35"/>
      <c r="AS77" s="35"/>
      <c r="AT77" s="35"/>
    </row>
    <row r="78" spans="2:46" s="6" customFormat="1" ht="31.9" customHeight="1" thickBot="1" x14ac:dyDescent="0.3">
      <c r="B78" s="409" t="s">
        <v>345</v>
      </c>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2"/>
      <c r="AM78" s="112"/>
      <c r="AN78" s="35"/>
      <c r="AO78" s="35"/>
      <c r="AP78" s="35"/>
      <c r="AQ78" s="35"/>
      <c r="AR78" s="35"/>
      <c r="AS78" s="35"/>
      <c r="AT78" s="35"/>
    </row>
    <row r="79" spans="2:46" ht="31.9" customHeight="1" thickBot="1" x14ac:dyDescent="0.25">
      <c r="B79" s="409" t="s">
        <v>407</v>
      </c>
      <c r="C79" s="404"/>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10"/>
    </row>
    <row r="80" spans="2:46" s="6" customFormat="1" ht="31.9" customHeight="1" x14ac:dyDescent="0.2">
      <c r="B80" s="384" t="s">
        <v>0</v>
      </c>
      <c r="C80" s="387" t="s">
        <v>102</v>
      </c>
      <c r="D80" s="387" t="s">
        <v>1</v>
      </c>
      <c r="E80" s="151" t="s">
        <v>103</v>
      </c>
      <c r="F80" s="387" t="s">
        <v>219</v>
      </c>
      <c r="G80" s="387"/>
      <c r="H80" s="413" t="s">
        <v>107</v>
      </c>
      <c r="I80" s="413"/>
      <c r="J80" s="376" t="s">
        <v>110</v>
      </c>
      <c r="K80" s="376"/>
      <c r="L80" s="376"/>
      <c r="M80" s="376" t="s">
        <v>111</v>
      </c>
      <c r="N80" s="376"/>
      <c r="O80" s="376"/>
      <c r="P80" s="376" t="s">
        <v>112</v>
      </c>
      <c r="Q80" s="379"/>
      <c r="R80" s="379"/>
      <c r="S80" s="381" t="s">
        <v>113</v>
      </c>
      <c r="T80" s="381"/>
      <c r="U80" s="381"/>
      <c r="V80" s="381" t="s">
        <v>114</v>
      </c>
      <c r="W80" s="381"/>
      <c r="X80" s="381"/>
      <c r="Y80" s="393" t="s">
        <v>115</v>
      </c>
      <c r="Z80" s="394"/>
      <c r="AA80" s="394"/>
      <c r="AB80" s="376" t="s">
        <v>116</v>
      </c>
      <c r="AC80" s="376"/>
      <c r="AD80" s="376"/>
      <c r="AE80" s="376"/>
      <c r="AF80" s="376"/>
      <c r="AG80" s="376"/>
      <c r="AH80" s="376"/>
      <c r="AI80" s="376" t="s">
        <v>122</v>
      </c>
      <c r="AJ80" s="377"/>
      <c r="AK80" s="377"/>
      <c r="AL80" s="411" t="s">
        <v>123</v>
      </c>
      <c r="AM80" s="35"/>
      <c r="AN80" s="35"/>
      <c r="AO80" s="35"/>
      <c r="AP80" s="35"/>
      <c r="AQ80" s="35"/>
      <c r="AR80" s="35"/>
      <c r="AS80" s="35"/>
      <c r="AT80" s="35"/>
    </row>
    <row r="81" spans="2:46" s="6" customFormat="1" ht="31.9" customHeight="1" x14ac:dyDescent="0.2">
      <c r="B81" s="385"/>
      <c r="C81" s="388"/>
      <c r="D81" s="388"/>
      <c r="E81" s="388" t="s">
        <v>104</v>
      </c>
      <c r="F81" s="390" t="s">
        <v>105</v>
      </c>
      <c r="G81" s="390" t="s">
        <v>106</v>
      </c>
      <c r="H81" s="400" t="s">
        <v>108</v>
      </c>
      <c r="I81" s="400" t="s">
        <v>108</v>
      </c>
      <c r="J81" s="383"/>
      <c r="K81" s="383"/>
      <c r="L81" s="383"/>
      <c r="M81" s="383"/>
      <c r="N81" s="383"/>
      <c r="O81" s="383"/>
      <c r="P81" s="380"/>
      <c r="Q81" s="380"/>
      <c r="R81" s="380"/>
      <c r="S81" s="382"/>
      <c r="T81" s="382"/>
      <c r="U81" s="382"/>
      <c r="V81" s="382"/>
      <c r="W81" s="382"/>
      <c r="X81" s="382"/>
      <c r="Y81" s="395"/>
      <c r="Z81" s="395"/>
      <c r="AA81" s="395"/>
      <c r="AB81" s="383" t="s">
        <v>118</v>
      </c>
      <c r="AC81" s="402"/>
      <c r="AD81" s="402"/>
      <c r="AE81" s="383" t="s">
        <v>119</v>
      </c>
      <c r="AF81" s="403"/>
      <c r="AG81" s="403"/>
      <c r="AH81" s="403"/>
      <c r="AI81" s="378" t="s">
        <v>125</v>
      </c>
      <c r="AJ81" s="378"/>
      <c r="AK81" s="378"/>
      <c r="AL81" s="412"/>
      <c r="AM81" s="35"/>
      <c r="AN81" s="35"/>
      <c r="AO81" s="35"/>
      <c r="AP81" s="35"/>
      <c r="AQ81" s="35"/>
      <c r="AR81" s="35"/>
      <c r="AS81" s="35"/>
      <c r="AT81" s="35"/>
    </row>
    <row r="82" spans="2:46" s="6" customFormat="1" ht="31.9" customHeight="1" thickBot="1" x14ac:dyDescent="0.25">
      <c r="B82" s="386"/>
      <c r="C82" s="389"/>
      <c r="D82" s="389"/>
      <c r="E82" s="389"/>
      <c r="F82" s="391"/>
      <c r="G82" s="391"/>
      <c r="H82" s="401"/>
      <c r="I82" s="401"/>
      <c r="J82" s="184" t="s">
        <v>78</v>
      </c>
      <c r="K82" s="185" t="s">
        <v>79</v>
      </c>
      <c r="L82" s="185" t="s">
        <v>124</v>
      </c>
      <c r="M82" s="184" t="s">
        <v>78</v>
      </c>
      <c r="N82" s="185" t="s">
        <v>79</v>
      </c>
      <c r="O82" s="185" t="s">
        <v>124</v>
      </c>
      <c r="P82" s="184" t="s">
        <v>78</v>
      </c>
      <c r="Q82" s="185" t="s">
        <v>79</v>
      </c>
      <c r="R82" s="185" t="s">
        <v>124</v>
      </c>
      <c r="S82" s="184" t="s">
        <v>78</v>
      </c>
      <c r="T82" s="185" t="s">
        <v>79</v>
      </c>
      <c r="U82" s="185" t="s">
        <v>124</v>
      </c>
      <c r="V82" s="184" t="s">
        <v>78</v>
      </c>
      <c r="W82" s="185" t="s">
        <v>79</v>
      </c>
      <c r="X82" s="185" t="s">
        <v>124</v>
      </c>
      <c r="Y82" s="184" t="s">
        <v>78</v>
      </c>
      <c r="Z82" s="184" t="s">
        <v>79</v>
      </c>
      <c r="AA82" s="184" t="s">
        <v>124</v>
      </c>
      <c r="AB82" s="184" t="s">
        <v>78</v>
      </c>
      <c r="AC82" s="185" t="s">
        <v>79</v>
      </c>
      <c r="AD82" s="185" t="s">
        <v>117</v>
      </c>
      <c r="AE82" s="184" t="s">
        <v>78</v>
      </c>
      <c r="AF82" s="185" t="s">
        <v>79</v>
      </c>
      <c r="AG82" s="185" t="s">
        <v>120</v>
      </c>
      <c r="AH82" s="185" t="s">
        <v>121</v>
      </c>
      <c r="AI82" s="184" t="s">
        <v>78</v>
      </c>
      <c r="AJ82" s="185" t="s">
        <v>79</v>
      </c>
      <c r="AK82" s="185" t="s">
        <v>124</v>
      </c>
      <c r="AL82" s="186"/>
      <c r="AM82" s="35"/>
      <c r="AN82" s="35"/>
      <c r="AO82" s="35"/>
      <c r="AP82" s="35"/>
      <c r="AQ82" s="35"/>
      <c r="AR82" s="35"/>
      <c r="AS82" s="35"/>
      <c r="AT82" s="35"/>
    </row>
    <row r="83" spans="2:46" s="6" customFormat="1" ht="46.15" customHeight="1" x14ac:dyDescent="0.2">
      <c r="B83" s="149">
        <v>3.1</v>
      </c>
      <c r="C83" s="398" t="s">
        <v>346</v>
      </c>
      <c r="D83" s="399"/>
      <c r="E83" s="187"/>
      <c r="F83" s="81"/>
      <c r="G83" s="81"/>
      <c r="H83" s="82"/>
      <c r="I83" s="82"/>
      <c r="J83" s="83"/>
      <c r="K83" s="83"/>
      <c r="L83" s="85"/>
      <c r="M83" s="83"/>
      <c r="N83" s="83"/>
      <c r="O83" s="85"/>
      <c r="P83" s="83"/>
      <c r="Q83" s="85"/>
      <c r="R83" s="85"/>
      <c r="S83" s="83"/>
      <c r="T83" s="85"/>
      <c r="U83" s="85"/>
      <c r="V83" s="83"/>
      <c r="W83" s="85"/>
      <c r="X83" s="85"/>
      <c r="Y83" s="83"/>
      <c r="Z83" s="83"/>
      <c r="AA83" s="83"/>
      <c r="AB83" s="83"/>
      <c r="AC83" s="85"/>
      <c r="AD83" s="85"/>
      <c r="AE83" s="83"/>
      <c r="AF83" s="85"/>
      <c r="AG83" s="85"/>
      <c r="AH83" s="85"/>
      <c r="AI83" s="83"/>
      <c r="AJ83" s="85"/>
      <c r="AK83" s="85"/>
      <c r="AL83" s="84"/>
      <c r="AM83" s="35"/>
      <c r="AN83" s="35"/>
      <c r="AO83" s="35"/>
      <c r="AP83" s="35"/>
      <c r="AQ83" s="35"/>
      <c r="AR83" s="35"/>
      <c r="AS83" s="35"/>
      <c r="AT83" s="35"/>
    </row>
    <row r="84" spans="2:46" ht="31.9" customHeight="1" x14ac:dyDescent="0.2">
      <c r="B84" s="150"/>
      <c r="C84" s="107" t="s">
        <v>126</v>
      </c>
      <c r="D84" s="58"/>
      <c r="E84" s="58"/>
      <c r="F84" s="17"/>
      <c r="G84" s="17"/>
      <c r="H84" s="15"/>
      <c r="I84" s="15"/>
      <c r="J84" s="33"/>
      <c r="K84" s="33"/>
      <c r="L84" s="38"/>
      <c r="M84" s="33"/>
      <c r="N84" s="33"/>
      <c r="O84" s="38"/>
      <c r="P84" s="33"/>
      <c r="Q84" s="38"/>
      <c r="R84" s="38"/>
      <c r="S84" s="33"/>
      <c r="T84" s="38"/>
      <c r="U84" s="38"/>
      <c r="V84" s="33"/>
      <c r="W84" s="38"/>
      <c r="X84" s="38"/>
      <c r="Y84" s="33"/>
      <c r="Z84" s="33"/>
      <c r="AA84" s="33"/>
      <c r="AB84" s="33"/>
      <c r="AC84" s="38"/>
      <c r="AD84" s="38"/>
      <c r="AE84" s="33"/>
      <c r="AF84" s="38"/>
      <c r="AG84" s="38"/>
      <c r="AH84" s="38"/>
      <c r="AI84" s="33"/>
      <c r="AJ84" s="38"/>
      <c r="AK84" s="38"/>
      <c r="AL84" s="39"/>
    </row>
    <row r="85" spans="2:46" ht="48.6" customHeight="1" x14ac:dyDescent="0.2">
      <c r="B85" s="47" t="s">
        <v>18</v>
      </c>
      <c r="C85" s="169" t="s">
        <v>349</v>
      </c>
      <c r="D85" s="45"/>
      <c r="E85" s="353" t="s">
        <v>202</v>
      </c>
      <c r="F85" s="16" t="s">
        <v>127</v>
      </c>
      <c r="G85" s="16" t="s">
        <v>363</v>
      </c>
      <c r="H85" s="179">
        <v>2021</v>
      </c>
      <c r="I85" s="179">
        <v>2025</v>
      </c>
      <c r="J85" s="160">
        <f>'[1]Summary for IPSIS'!$H$63+'[1]Summary for IPSIS'!$I$63</f>
        <v>16527000</v>
      </c>
      <c r="K85" s="138">
        <f>'[1]Summary for IPSIS'!$J$63</f>
        <v>0</v>
      </c>
      <c r="L85" s="138">
        <f>J85+K85</f>
        <v>16527000</v>
      </c>
      <c r="M85" s="160">
        <f>'[1]Summary for IPSIS'!$T$63+'[1]Summary for IPSIS'!$U$63</f>
        <v>16527000</v>
      </c>
      <c r="N85" s="138">
        <f>'[1]Summary for IPSIS'!$V$63</f>
        <v>0</v>
      </c>
      <c r="O85" s="138">
        <f>M85+N85</f>
        <v>16527000</v>
      </c>
      <c r="P85" s="160">
        <f>'[1]Summary for IPSIS'!$AF$63+'[1]Summary for IPSIS'!$AG$63</f>
        <v>16527000</v>
      </c>
      <c r="Q85" s="138">
        <f>'[1]Summary for IPSIS'!$AH$63</f>
        <v>0</v>
      </c>
      <c r="R85" s="138">
        <f>P85+Q85</f>
        <v>16527000</v>
      </c>
      <c r="S85" s="160">
        <f>'[1]Summary for IPSIS'!$AR$63+'[1]Summary for IPSIS'!$AS$63</f>
        <v>16527000</v>
      </c>
      <c r="T85" s="138">
        <f>'[1]Summary for IPSIS'!$AT$63</f>
        <v>0</v>
      </c>
      <c r="U85" s="138">
        <f>S85+T85</f>
        <v>16527000</v>
      </c>
      <c r="V85" s="160">
        <f>'[1]Summary for IPSIS'!$BD$63+'[1]Summary for IPSIS'!$BE$63</f>
        <v>16527000</v>
      </c>
      <c r="W85" s="138">
        <f>'[1]Summary for IPSIS'!$BF$63</f>
        <v>0</v>
      </c>
      <c r="X85" s="138">
        <f>V85+W85</f>
        <v>16527000</v>
      </c>
      <c r="Y85" s="160">
        <f>J85+M85+P85+S85+V85</f>
        <v>82635000</v>
      </c>
      <c r="Z85" s="160">
        <f>K85+N85+Q85+T85+W85</f>
        <v>0</v>
      </c>
      <c r="AA85" s="160">
        <f>Y85+Z85</f>
        <v>82635000</v>
      </c>
      <c r="AB85" s="160">
        <f>'[1]Summary for IPSIS'!$L$63+'[1]Summary for IPSIS'!$X$63+'[1]Summary for IPSIS'!$AJ$63</f>
        <v>49581000</v>
      </c>
      <c r="AC85" s="138">
        <f>0</f>
        <v>0</v>
      </c>
      <c r="AD85" s="138">
        <f>AB85+AC85</f>
        <v>49581000</v>
      </c>
      <c r="AE85" s="160">
        <f>0</f>
        <v>0</v>
      </c>
      <c r="AF85" s="138">
        <f>0</f>
        <v>0</v>
      </c>
      <c r="AG85" s="138"/>
      <c r="AH85" s="138">
        <f>AE85+AF85</f>
        <v>0</v>
      </c>
      <c r="AI85" s="160">
        <f>'[1]Summary for IPSIS'!$AV$63+'[1]Summary for IPSIS'!$BH$63</f>
        <v>33054000</v>
      </c>
      <c r="AJ85" s="138">
        <f>0</f>
        <v>0</v>
      </c>
      <c r="AK85" s="138">
        <f>AI85+AJ85</f>
        <v>33054000</v>
      </c>
      <c r="AL85" s="189">
        <f t="shared" ref="AL85:AL95" si="80">SUM(AK85+AH85+AD85)-AA85</f>
        <v>0</v>
      </c>
    </row>
    <row r="86" spans="2:46" ht="42.6" customHeight="1" x14ac:dyDescent="0.2">
      <c r="B86" s="47" t="s">
        <v>19</v>
      </c>
      <c r="C86" s="171" t="s">
        <v>350</v>
      </c>
      <c r="D86" s="45"/>
      <c r="E86" s="353" t="s">
        <v>202</v>
      </c>
      <c r="F86" s="10" t="s">
        <v>127</v>
      </c>
      <c r="G86" s="10" t="s">
        <v>363</v>
      </c>
      <c r="H86" s="179">
        <v>2021</v>
      </c>
      <c r="I86" s="179">
        <v>2025</v>
      </c>
      <c r="J86" s="160">
        <f>'[1]Summary for IPSIS'!$H$64+'[1]Summary for IPSIS'!$I$64</f>
        <v>670480</v>
      </c>
      <c r="K86" s="138">
        <f>'[1]Summary for IPSIS'!$J$64</f>
        <v>0</v>
      </c>
      <c r="L86" s="138">
        <f t="shared" ref="L86:L95" si="81">J86+K86</f>
        <v>670480</v>
      </c>
      <c r="M86" s="160">
        <f>'[1]Summary for IPSIS'!$T$64+'[1]Summary for IPSIS'!$U$64</f>
        <v>790480</v>
      </c>
      <c r="N86" s="138">
        <f>'[1]Summary for IPSIS'!$V$64</f>
        <v>0</v>
      </c>
      <c r="O86" s="138">
        <f t="shared" ref="O86:O95" si="82">M86+N86</f>
        <v>790480</v>
      </c>
      <c r="P86" s="160">
        <f>'[1]Summary for IPSIS'!$AF$64+'[1]Summary for IPSIS'!$AG$64</f>
        <v>0</v>
      </c>
      <c r="Q86" s="138">
        <f>'[1]Summary for IPSIS'!$AH$64</f>
        <v>0</v>
      </c>
      <c r="R86" s="138">
        <f t="shared" ref="R86:R95" si="83">P86+Q86</f>
        <v>0</v>
      </c>
      <c r="S86" s="160">
        <f>'[1]Summary for IPSIS'!$AR$64+'[1]Summary for IPSIS'!$AS$64</f>
        <v>0</v>
      </c>
      <c r="T86" s="138">
        <f>'[1]Summary for IPSIS'!$AT$64</f>
        <v>0</v>
      </c>
      <c r="U86" s="138">
        <f t="shared" ref="U86:U95" si="84">S86+T86</f>
        <v>0</v>
      </c>
      <c r="V86" s="160">
        <f>'[1]Summary for IPSIS'!$BD$64+'[1]Summary for IPSIS'!$BE$64</f>
        <v>0</v>
      </c>
      <c r="W86" s="138">
        <f>'[1]Summary for IPSIS'!$BF$64</f>
        <v>0</v>
      </c>
      <c r="X86" s="138">
        <f t="shared" ref="X86:X95" si="85">V86+W86</f>
        <v>0</v>
      </c>
      <c r="Y86" s="160">
        <f t="shared" ref="Y86:Y95" si="86">J86+M86+P86+S86+V86</f>
        <v>1460960</v>
      </c>
      <c r="Z86" s="160">
        <f t="shared" ref="Z86:Z95" si="87">K86+N86+Q86+T86+W86</f>
        <v>0</v>
      </c>
      <c r="AA86" s="160">
        <f t="shared" ref="AA86:AA95" si="88">Y86+Z86</f>
        <v>1460960</v>
      </c>
      <c r="AB86" s="160">
        <f>'[1]Summary for IPSIS'!$L$64+'[1]Summary for IPSIS'!$X$64+'[1]Summary for IPSIS'!$AJ$64</f>
        <v>404960</v>
      </c>
      <c r="AC86" s="138">
        <f>0</f>
        <v>0</v>
      </c>
      <c r="AD86" s="138">
        <f t="shared" ref="AD86:AD95" si="89">AB86+AC86</f>
        <v>404960</v>
      </c>
      <c r="AE86" s="160">
        <f>0</f>
        <v>0</v>
      </c>
      <c r="AF86" s="138">
        <f>0</f>
        <v>0</v>
      </c>
      <c r="AG86" s="36"/>
      <c r="AH86" s="138">
        <f t="shared" ref="AH86:AH95" si="90">AE86+AF86</f>
        <v>0</v>
      </c>
      <c r="AI86" s="160">
        <f>'[1]Summary for IPSIS'!$AV$64+'[1]Summary for IPSIS'!$BH$64</f>
        <v>0</v>
      </c>
      <c r="AJ86" s="138">
        <f>0</f>
        <v>0</v>
      </c>
      <c r="AK86" s="138">
        <f t="shared" ref="AK86:AK95" si="91">AI86+AJ86</f>
        <v>0</v>
      </c>
      <c r="AL86" s="189">
        <f t="shared" si="80"/>
        <v>-1056000</v>
      </c>
    </row>
    <row r="87" spans="2:46" s="22" customFormat="1" ht="31.9" customHeight="1" x14ac:dyDescent="0.2">
      <c r="B87" s="47" t="s">
        <v>160</v>
      </c>
      <c r="C87" s="171" t="s">
        <v>351</v>
      </c>
      <c r="D87" s="48"/>
      <c r="E87" s="353" t="s">
        <v>202</v>
      </c>
      <c r="F87" s="11" t="s">
        <v>127</v>
      </c>
      <c r="G87" s="11" t="s">
        <v>363</v>
      </c>
      <c r="H87" s="179">
        <v>2021</v>
      </c>
      <c r="I87" s="179">
        <v>2025</v>
      </c>
      <c r="J87" s="160">
        <f>'[1]Summary for IPSIS'!$H$65+'[1]Summary for IPSIS'!$I$65</f>
        <v>0</v>
      </c>
      <c r="K87" s="138">
        <f>'[1]Summary for IPSIS'!$J$65</f>
        <v>0</v>
      </c>
      <c r="L87" s="138">
        <f t="shared" si="81"/>
        <v>0</v>
      </c>
      <c r="M87" s="160">
        <f>'[1]Summary for IPSIS'!$T$65+'[1]Summary for IPSIS'!$U$65</f>
        <v>2260416</v>
      </c>
      <c r="N87" s="138">
        <f>'[1]Summary for IPSIS'!$V$65</f>
        <v>0</v>
      </c>
      <c r="O87" s="138">
        <f t="shared" si="82"/>
        <v>2260416</v>
      </c>
      <c r="P87" s="160">
        <f>'[1]Summary for IPSIS'!$AF$65+'[1]Summary for IPSIS'!$AG$65</f>
        <v>2260416</v>
      </c>
      <c r="Q87" s="138">
        <f>'[1]Summary for IPSIS'!$AH$65</f>
        <v>0</v>
      </c>
      <c r="R87" s="138">
        <f t="shared" si="83"/>
        <v>2260416</v>
      </c>
      <c r="S87" s="160">
        <f>'[1]Summary for IPSIS'!$AR$65+'[1]Summary for IPSIS'!$AS$65</f>
        <v>2260416</v>
      </c>
      <c r="T87" s="138">
        <f>'[1]Summary for IPSIS'!$AT$65</f>
        <v>0</v>
      </c>
      <c r="U87" s="138">
        <f t="shared" si="84"/>
        <v>2260416</v>
      </c>
      <c r="V87" s="160">
        <f>'[1]Summary for IPSIS'!$BD$65+'[1]Summary for IPSIS'!$BE$65</f>
        <v>2260416</v>
      </c>
      <c r="W87" s="138">
        <f>'[1]Summary for IPSIS'!$BF$65</f>
        <v>0</v>
      </c>
      <c r="X87" s="138">
        <f t="shared" si="85"/>
        <v>2260416</v>
      </c>
      <c r="Y87" s="160">
        <f t="shared" si="86"/>
        <v>9041664</v>
      </c>
      <c r="Z87" s="160">
        <f t="shared" si="87"/>
        <v>0</v>
      </c>
      <c r="AA87" s="160">
        <f t="shared" si="88"/>
        <v>9041664</v>
      </c>
      <c r="AB87" s="160">
        <f>'[1]Summary for IPSIS'!$L$65+'[1]Summary for IPSIS'!$X$65+'[1]Summary for IPSIS'!$AJ$65</f>
        <v>4520832</v>
      </c>
      <c r="AC87" s="138">
        <f>0</f>
        <v>0</v>
      </c>
      <c r="AD87" s="138">
        <f t="shared" si="89"/>
        <v>4520832</v>
      </c>
      <c r="AE87" s="160">
        <f>0</f>
        <v>0</v>
      </c>
      <c r="AF87" s="138">
        <f>0</f>
        <v>0</v>
      </c>
      <c r="AG87" s="40"/>
      <c r="AH87" s="138">
        <f t="shared" si="90"/>
        <v>0</v>
      </c>
      <c r="AI87" s="160">
        <f>'[1]Summary for IPSIS'!$AV$65+'[1]Summary for IPSIS'!$BH$65</f>
        <v>4520832</v>
      </c>
      <c r="AJ87" s="138">
        <f>0</f>
        <v>0</v>
      </c>
      <c r="AK87" s="138">
        <f t="shared" si="91"/>
        <v>4520832</v>
      </c>
      <c r="AL87" s="189">
        <f t="shared" si="80"/>
        <v>0</v>
      </c>
    </row>
    <row r="88" spans="2:46" s="22" customFormat="1" ht="37.5" customHeight="1" x14ac:dyDescent="0.2">
      <c r="B88" s="47" t="s">
        <v>161</v>
      </c>
      <c r="C88" s="171" t="s">
        <v>352</v>
      </c>
      <c r="D88" s="45"/>
      <c r="E88" s="353" t="s">
        <v>202</v>
      </c>
      <c r="F88" s="11" t="s">
        <v>353</v>
      </c>
      <c r="G88" s="11" t="s">
        <v>367</v>
      </c>
      <c r="H88" s="179">
        <v>2021</v>
      </c>
      <c r="I88" s="179">
        <v>2025</v>
      </c>
      <c r="J88" s="160">
        <f>'[1]Summary for IPSIS'!$H$66+'[1]Summary for IPSIS'!$I$66</f>
        <v>228000</v>
      </c>
      <c r="K88" s="138">
        <f>'[1]Summary for IPSIS'!$J$66</f>
        <v>0</v>
      </c>
      <c r="L88" s="138">
        <f t="shared" si="81"/>
        <v>228000</v>
      </c>
      <c r="M88" s="160">
        <f>'[1]Summary for IPSIS'!$T$66+'[1]Summary for IPSIS'!$U$66</f>
        <v>434840</v>
      </c>
      <c r="N88" s="138">
        <f>'[1]Summary for IPSIS'!$V$66</f>
        <v>0</v>
      </c>
      <c r="O88" s="138">
        <f t="shared" si="82"/>
        <v>434840</v>
      </c>
      <c r="P88" s="160">
        <f>'[1]Summary for IPSIS'!$AF$66+'[1]Summary for IPSIS'!$AG$66</f>
        <v>434840</v>
      </c>
      <c r="Q88" s="138">
        <f>'[1]Summary for IPSIS'!$AH$66</f>
        <v>0</v>
      </c>
      <c r="R88" s="138">
        <f t="shared" si="83"/>
        <v>434840</v>
      </c>
      <c r="S88" s="160">
        <f>'[1]Summary for IPSIS'!$AR$66+'[1]Summary for IPSIS'!$AS$66</f>
        <v>434840</v>
      </c>
      <c r="T88" s="138">
        <f>'[1]Summary for IPSIS'!$AT$66</f>
        <v>0</v>
      </c>
      <c r="U88" s="138">
        <f t="shared" si="84"/>
        <v>434840</v>
      </c>
      <c r="V88" s="160">
        <f>'[1]Summary for IPSIS'!$BD$66+'[1]Summary for IPSIS'!$BE$66</f>
        <v>434840</v>
      </c>
      <c r="W88" s="138">
        <f>'[1]Summary for IPSIS'!$BF$66</f>
        <v>0</v>
      </c>
      <c r="X88" s="138">
        <f t="shared" si="85"/>
        <v>434840</v>
      </c>
      <c r="Y88" s="160">
        <f t="shared" si="86"/>
        <v>1967360</v>
      </c>
      <c r="Z88" s="160">
        <f t="shared" si="87"/>
        <v>0</v>
      </c>
      <c r="AA88" s="160">
        <f t="shared" si="88"/>
        <v>1967360</v>
      </c>
      <c r="AB88" s="160">
        <f>'[1]Summary for IPSIS'!$L$66+'[1]Summary for IPSIS'!$X$66+'[1]Summary for IPSIS'!$AJ$66</f>
        <v>204880</v>
      </c>
      <c r="AC88" s="138">
        <f>0</f>
        <v>0</v>
      </c>
      <c r="AD88" s="138">
        <f t="shared" si="89"/>
        <v>204880</v>
      </c>
      <c r="AE88" s="160">
        <f>0</f>
        <v>0</v>
      </c>
      <c r="AF88" s="138">
        <f>0</f>
        <v>0</v>
      </c>
      <c r="AG88" s="40"/>
      <c r="AH88" s="138">
        <f t="shared" si="90"/>
        <v>0</v>
      </c>
      <c r="AI88" s="160">
        <f>'[1]Summary for IPSIS'!$AV$66+'[1]Summary for IPSIS'!$BH$66</f>
        <v>204880</v>
      </c>
      <c r="AJ88" s="138">
        <f>0</f>
        <v>0</v>
      </c>
      <c r="AK88" s="138">
        <f t="shared" si="91"/>
        <v>204880</v>
      </c>
      <c r="AL88" s="189">
        <f t="shared" si="80"/>
        <v>-1557600</v>
      </c>
    </row>
    <row r="89" spans="2:46" ht="33.6" customHeight="1" x14ac:dyDescent="0.2">
      <c r="B89" s="47" t="s">
        <v>162</v>
      </c>
      <c r="C89" s="171" t="s">
        <v>354</v>
      </c>
      <c r="D89" s="45"/>
      <c r="E89" s="353" t="s">
        <v>202</v>
      </c>
      <c r="F89" s="10" t="s">
        <v>127</v>
      </c>
      <c r="G89" s="10" t="s">
        <v>366</v>
      </c>
      <c r="H89" s="179">
        <v>2021</v>
      </c>
      <c r="I89" s="179">
        <v>2025</v>
      </c>
      <c r="J89" s="160">
        <f>'[1]Summary for IPSIS'!$H$67+'[1]Summary for IPSIS'!$I$67</f>
        <v>2530560</v>
      </c>
      <c r="K89" s="138">
        <f>'[1]Summary for IPSIS'!$J$67</f>
        <v>0</v>
      </c>
      <c r="L89" s="138">
        <f t="shared" si="81"/>
        <v>2530560</v>
      </c>
      <c r="M89" s="160">
        <f>'[1]Summary for IPSIS'!$T$67+'[1]Summary for IPSIS'!$U$67</f>
        <v>2530560</v>
      </c>
      <c r="N89" s="138">
        <f>'[1]Summary for IPSIS'!$V$67</f>
        <v>0</v>
      </c>
      <c r="O89" s="138">
        <f t="shared" si="82"/>
        <v>2530560</v>
      </c>
      <c r="P89" s="160">
        <f>'[1]Summary for IPSIS'!$AF$67+'[1]Summary for IPSIS'!$AG$67</f>
        <v>2530560</v>
      </c>
      <c r="Q89" s="138">
        <f>'[1]Summary for IPSIS'!$AH$67</f>
        <v>0</v>
      </c>
      <c r="R89" s="138">
        <f t="shared" si="83"/>
        <v>2530560</v>
      </c>
      <c r="S89" s="160">
        <f>'[1]Summary for IPSIS'!$AR$67+'[1]Summary for IPSIS'!$AS$67</f>
        <v>2530560</v>
      </c>
      <c r="T89" s="138">
        <f>'[1]Summary for IPSIS'!$AT$67</f>
        <v>0</v>
      </c>
      <c r="U89" s="138">
        <f t="shared" si="84"/>
        <v>2530560</v>
      </c>
      <c r="V89" s="160">
        <f>'[1]Summary for IPSIS'!$BD$67+'[1]Summary for IPSIS'!$BE$67</f>
        <v>2530560</v>
      </c>
      <c r="W89" s="138">
        <f>'[1]Summary for IPSIS'!$BF$67</f>
        <v>0</v>
      </c>
      <c r="X89" s="138">
        <f t="shared" si="85"/>
        <v>2530560</v>
      </c>
      <c r="Y89" s="160">
        <f t="shared" si="86"/>
        <v>12652800</v>
      </c>
      <c r="Z89" s="160">
        <f t="shared" si="87"/>
        <v>0</v>
      </c>
      <c r="AA89" s="160">
        <f t="shared" si="88"/>
        <v>12652800</v>
      </c>
      <c r="AB89" s="160">
        <f>'[1]Summary for IPSIS'!$L$67+'[1]Summary for IPSIS'!$X$67+'[1]Summary for IPSIS'!$AJ$67</f>
        <v>7591680</v>
      </c>
      <c r="AC89" s="138">
        <f>0</f>
        <v>0</v>
      </c>
      <c r="AD89" s="138">
        <f t="shared" si="89"/>
        <v>7591680</v>
      </c>
      <c r="AE89" s="160">
        <f>0</f>
        <v>0</v>
      </c>
      <c r="AF89" s="138">
        <f>0</f>
        <v>0</v>
      </c>
      <c r="AG89" s="36"/>
      <c r="AH89" s="138">
        <f t="shared" si="90"/>
        <v>0</v>
      </c>
      <c r="AI89" s="160">
        <f>'[1]Summary for IPSIS'!$AV$67+'[1]Summary for IPSIS'!$BH$67</f>
        <v>5061120</v>
      </c>
      <c r="AJ89" s="138">
        <f>0</f>
        <v>0</v>
      </c>
      <c r="AK89" s="138">
        <f t="shared" si="91"/>
        <v>5061120</v>
      </c>
      <c r="AL89" s="189">
        <f t="shared" si="80"/>
        <v>0</v>
      </c>
    </row>
    <row r="90" spans="2:46" ht="40.9" customHeight="1" x14ac:dyDescent="0.2">
      <c r="B90" s="47" t="s">
        <v>163</v>
      </c>
      <c r="C90" s="169" t="s">
        <v>403</v>
      </c>
      <c r="D90" s="45"/>
      <c r="E90" s="353" t="s">
        <v>129</v>
      </c>
      <c r="F90" s="10" t="s">
        <v>127</v>
      </c>
      <c r="G90" s="10" t="s">
        <v>365</v>
      </c>
      <c r="H90" s="179">
        <v>2021</v>
      </c>
      <c r="I90" s="179">
        <v>2025</v>
      </c>
      <c r="J90" s="160">
        <f>'[1]Summary for IPSIS'!$H$68+'[1]Summary for IPSIS'!$I$68</f>
        <v>620288</v>
      </c>
      <c r="K90" s="138">
        <f>'[1]Summary for IPSIS'!$J$68</f>
        <v>0</v>
      </c>
      <c r="L90" s="138">
        <f t="shared" si="81"/>
        <v>620288</v>
      </c>
      <c r="M90" s="160">
        <f>'[1]Summary for IPSIS'!$T$68+'[1]Summary for IPSIS'!$U$68</f>
        <v>620288</v>
      </c>
      <c r="N90" s="138">
        <f>'[1]Summary for IPSIS'!$V$68</f>
        <v>0</v>
      </c>
      <c r="O90" s="138">
        <f t="shared" si="82"/>
        <v>620288</v>
      </c>
      <c r="P90" s="160">
        <f>'[1]Summary for IPSIS'!$AF$68+'[1]Summary for IPSIS'!$AG$68</f>
        <v>620288</v>
      </c>
      <c r="Q90" s="138">
        <f>'[1]Summary for IPSIS'!$AH$68</f>
        <v>0</v>
      </c>
      <c r="R90" s="138">
        <f t="shared" si="83"/>
        <v>620288</v>
      </c>
      <c r="S90" s="160">
        <f>'[1]Summary for IPSIS'!$AR$68+'[1]Summary for IPSIS'!$AS$68</f>
        <v>620288</v>
      </c>
      <c r="T90" s="138">
        <f>'[1]Summary for IPSIS'!$AT$68</f>
        <v>0</v>
      </c>
      <c r="U90" s="138">
        <f t="shared" si="84"/>
        <v>620288</v>
      </c>
      <c r="V90" s="160">
        <f>'[1]Summary for IPSIS'!$BD$68+'[1]Summary for IPSIS'!$BE$68</f>
        <v>620288</v>
      </c>
      <c r="W90" s="138">
        <f>'[1]Summary for IPSIS'!$BF$68</f>
        <v>0</v>
      </c>
      <c r="X90" s="138">
        <f t="shared" si="85"/>
        <v>620288</v>
      </c>
      <c r="Y90" s="160">
        <f t="shared" si="86"/>
        <v>3101440</v>
      </c>
      <c r="Z90" s="160">
        <f t="shared" si="87"/>
        <v>0</v>
      </c>
      <c r="AA90" s="160">
        <f t="shared" si="88"/>
        <v>3101440</v>
      </c>
      <c r="AB90" s="160">
        <f>'[1]Summary for IPSIS'!$L$68+'[1]Summary for IPSIS'!$X$68+'[1]Summary for IPSIS'!$AJ$68</f>
        <v>0</v>
      </c>
      <c r="AC90" s="138">
        <f>0</f>
        <v>0</v>
      </c>
      <c r="AD90" s="138">
        <f t="shared" si="89"/>
        <v>0</v>
      </c>
      <c r="AE90" s="160">
        <f>3101440</f>
        <v>3101440</v>
      </c>
      <c r="AF90" s="138">
        <f>0</f>
        <v>0</v>
      </c>
      <c r="AG90" s="36"/>
      <c r="AH90" s="138">
        <f t="shared" si="90"/>
        <v>3101440</v>
      </c>
      <c r="AI90" s="160">
        <f>'[1]Summary for IPSIS'!$AV$68+'[1]Summary for IPSIS'!$BH$68</f>
        <v>0</v>
      </c>
      <c r="AJ90" s="138">
        <f>0</f>
        <v>0</v>
      </c>
      <c r="AK90" s="138">
        <f t="shared" si="91"/>
        <v>0</v>
      </c>
      <c r="AL90" s="189">
        <f t="shared" si="80"/>
        <v>0</v>
      </c>
    </row>
    <row r="91" spans="2:46" ht="26.25" customHeight="1" x14ac:dyDescent="0.2">
      <c r="B91" s="47" t="s">
        <v>164</v>
      </c>
      <c r="C91" s="169" t="s">
        <v>355</v>
      </c>
      <c r="D91" s="45"/>
      <c r="E91" s="353" t="s">
        <v>203</v>
      </c>
      <c r="F91" s="10" t="s">
        <v>127</v>
      </c>
      <c r="G91" s="10" t="s">
        <v>364</v>
      </c>
      <c r="H91" s="179">
        <v>2021</v>
      </c>
      <c r="I91" s="179">
        <v>2025</v>
      </c>
      <c r="J91" s="160">
        <f>'[1]Summary for IPSIS'!$H$69+'[1]Summary for IPSIS'!$I$69</f>
        <v>2760000</v>
      </c>
      <c r="K91" s="138">
        <f>'[1]Summary for IPSIS'!$J$69</f>
        <v>0</v>
      </c>
      <c r="L91" s="138">
        <f t="shared" si="81"/>
        <v>2760000</v>
      </c>
      <c r="M91" s="160">
        <f>'[1]Summary for IPSIS'!$T$69+'[1]Summary for IPSIS'!$U$69</f>
        <v>2760000</v>
      </c>
      <c r="N91" s="138">
        <f>'[1]Summary for IPSIS'!$V$69</f>
        <v>0</v>
      </c>
      <c r="O91" s="138">
        <f t="shared" si="82"/>
        <v>2760000</v>
      </c>
      <c r="P91" s="160">
        <f>'[1]Summary for IPSIS'!$AF$69+'[1]Summary for IPSIS'!$AG$69</f>
        <v>2760000</v>
      </c>
      <c r="Q91" s="138">
        <f>'[1]Summary for IPSIS'!$AH$69</f>
        <v>0</v>
      </c>
      <c r="R91" s="138">
        <f t="shared" si="83"/>
        <v>2760000</v>
      </c>
      <c r="S91" s="160">
        <f>'[1]Summary for IPSIS'!$AR$69+'[1]Summary for IPSIS'!$AS$69</f>
        <v>2760000</v>
      </c>
      <c r="T91" s="138">
        <f>'[1]Summary for IPSIS'!$AT$69</f>
        <v>0</v>
      </c>
      <c r="U91" s="138">
        <f t="shared" si="84"/>
        <v>2760000</v>
      </c>
      <c r="V91" s="160">
        <f>'[1]Summary for IPSIS'!$BD$69+'[1]Summary for IPSIS'!$BE$69</f>
        <v>2760000</v>
      </c>
      <c r="W91" s="138">
        <f>'[1]Summary for IPSIS'!$BF$69</f>
        <v>0</v>
      </c>
      <c r="X91" s="138">
        <f t="shared" si="85"/>
        <v>2760000</v>
      </c>
      <c r="Y91" s="160">
        <f t="shared" si="86"/>
        <v>13800000</v>
      </c>
      <c r="Z91" s="160">
        <f t="shared" si="87"/>
        <v>0</v>
      </c>
      <c r="AA91" s="160">
        <f t="shared" si="88"/>
        <v>13800000</v>
      </c>
      <c r="AB91" s="160">
        <f>'[1]Summary for IPSIS'!$L$69+'[1]Summary for IPSIS'!$X$69+'[1]Summary for IPSIS'!$AJ$69</f>
        <v>8280000</v>
      </c>
      <c r="AC91" s="138">
        <f>0</f>
        <v>0</v>
      </c>
      <c r="AD91" s="138">
        <f t="shared" si="89"/>
        <v>8280000</v>
      </c>
      <c r="AE91" s="160">
        <f>0</f>
        <v>0</v>
      </c>
      <c r="AF91" s="138">
        <f>0</f>
        <v>0</v>
      </c>
      <c r="AG91" s="36"/>
      <c r="AH91" s="138">
        <f t="shared" si="90"/>
        <v>0</v>
      </c>
      <c r="AI91" s="160">
        <f>'[1]Summary for IPSIS'!$AV$69+'[1]Summary for IPSIS'!$BH$69</f>
        <v>5520000</v>
      </c>
      <c r="AJ91" s="138">
        <f>0</f>
        <v>0</v>
      </c>
      <c r="AK91" s="138">
        <f t="shared" si="91"/>
        <v>5520000</v>
      </c>
      <c r="AL91" s="189">
        <f t="shared" si="80"/>
        <v>0</v>
      </c>
    </row>
    <row r="92" spans="2:46" ht="30" customHeight="1" x14ac:dyDescent="0.2">
      <c r="B92" s="47" t="s">
        <v>165</v>
      </c>
      <c r="C92" s="171" t="s">
        <v>356</v>
      </c>
      <c r="D92" s="45"/>
      <c r="E92" s="353" t="s">
        <v>202</v>
      </c>
      <c r="F92" s="10" t="s">
        <v>357</v>
      </c>
      <c r="G92" s="10" t="s">
        <v>357</v>
      </c>
      <c r="H92" s="179">
        <v>2021</v>
      </c>
      <c r="I92" s="179">
        <v>2025</v>
      </c>
      <c r="J92" s="160">
        <f>'[1]Summary for IPSIS'!$H$70+'[1]Summary for IPSIS'!$I$70</f>
        <v>1200000</v>
      </c>
      <c r="K92" s="138">
        <f>'[1]Summary for IPSIS'!$J$70</f>
        <v>0</v>
      </c>
      <c r="L92" s="138">
        <f t="shared" si="81"/>
        <v>1200000</v>
      </c>
      <c r="M92" s="160">
        <f>'[1]Summary for IPSIS'!$T$70+'[1]Summary for IPSIS'!$U$70</f>
        <v>1200000</v>
      </c>
      <c r="N92" s="138">
        <f>'[1]Summary for IPSIS'!$V$70</f>
        <v>0</v>
      </c>
      <c r="O92" s="138">
        <f t="shared" si="82"/>
        <v>1200000</v>
      </c>
      <c r="P92" s="160">
        <f>'[1]Summary for IPSIS'!$AF$70+'[1]Summary for IPSIS'!$AG$70</f>
        <v>1200000</v>
      </c>
      <c r="Q92" s="138">
        <f>'[1]Summary for IPSIS'!$AH$70</f>
        <v>0</v>
      </c>
      <c r="R92" s="138">
        <f t="shared" si="83"/>
        <v>1200000</v>
      </c>
      <c r="S92" s="160">
        <f>'[1]Summary for IPSIS'!$AR$70+'[1]Summary for IPSIS'!$AS$70</f>
        <v>1200000</v>
      </c>
      <c r="T92" s="138">
        <f>'[1]Summary for IPSIS'!$AT$70</f>
        <v>0</v>
      </c>
      <c r="U92" s="138">
        <f t="shared" si="84"/>
        <v>1200000</v>
      </c>
      <c r="V92" s="160">
        <f>'[1]Summary for IPSIS'!$BD$70+'[1]Summary for IPSIS'!$BE$70</f>
        <v>1200000</v>
      </c>
      <c r="W92" s="138">
        <f>'[1]Summary for IPSIS'!$BF$70</f>
        <v>0</v>
      </c>
      <c r="X92" s="138">
        <f t="shared" si="85"/>
        <v>1200000</v>
      </c>
      <c r="Y92" s="160">
        <f t="shared" si="86"/>
        <v>6000000</v>
      </c>
      <c r="Z92" s="160">
        <f t="shared" si="87"/>
        <v>0</v>
      </c>
      <c r="AA92" s="160">
        <f t="shared" si="88"/>
        <v>6000000</v>
      </c>
      <c r="AB92" s="160">
        <f>'[1]Summary for IPSIS'!$L$70+'[1]Summary for IPSIS'!$X$70+'[1]Summary for IPSIS'!$AJ$70</f>
        <v>0</v>
      </c>
      <c r="AC92" s="138">
        <f>0</f>
        <v>0</v>
      </c>
      <c r="AD92" s="138">
        <f t="shared" si="89"/>
        <v>0</v>
      </c>
      <c r="AE92" s="160">
        <f>0</f>
        <v>0</v>
      </c>
      <c r="AF92" s="138">
        <f>0</f>
        <v>0</v>
      </c>
      <c r="AG92" s="36"/>
      <c r="AH92" s="138">
        <f t="shared" si="90"/>
        <v>0</v>
      </c>
      <c r="AI92" s="160">
        <f>'[1]Summary for IPSIS'!$AV$70+'[1]Summary for IPSIS'!$BH$70</f>
        <v>0</v>
      </c>
      <c r="AJ92" s="138">
        <f>0</f>
        <v>0</v>
      </c>
      <c r="AK92" s="138">
        <f t="shared" si="91"/>
        <v>0</v>
      </c>
      <c r="AL92" s="189">
        <f t="shared" si="80"/>
        <v>-6000000</v>
      </c>
    </row>
    <row r="93" spans="2:46" ht="24.75" thickBot="1" x14ac:dyDescent="0.25">
      <c r="B93" s="207" t="s">
        <v>166</v>
      </c>
      <c r="C93" s="198" t="s">
        <v>358</v>
      </c>
      <c r="D93" s="161"/>
      <c r="E93" s="353" t="s">
        <v>129</v>
      </c>
      <c r="F93" s="193" t="s">
        <v>127</v>
      </c>
      <c r="G93" s="193" t="s">
        <v>363</v>
      </c>
      <c r="H93" s="209">
        <v>2021</v>
      </c>
      <c r="I93" s="209">
        <v>2023</v>
      </c>
      <c r="J93" s="160">
        <f>'[1]Summary for IPSIS'!$H$71+'[1]Summary for IPSIS'!$I$71</f>
        <v>37800000</v>
      </c>
      <c r="K93" s="138">
        <f>'[1]Summary for IPSIS'!$J$71</f>
        <v>0</v>
      </c>
      <c r="L93" s="210">
        <f t="shared" si="81"/>
        <v>37800000</v>
      </c>
      <c r="M93" s="160">
        <f>'[1]Summary for IPSIS'!$T$71+'[1]Summary for IPSIS'!$U$71</f>
        <v>37800000</v>
      </c>
      <c r="N93" s="138">
        <f>'[1]Summary for IPSIS'!$V$71</f>
        <v>0</v>
      </c>
      <c r="O93" s="210">
        <f t="shared" si="82"/>
        <v>37800000</v>
      </c>
      <c r="P93" s="160">
        <f>'[1]Summary for IPSIS'!$AF$71+'[1]Summary for IPSIS'!$AG$71</f>
        <v>37800000</v>
      </c>
      <c r="Q93" s="138">
        <f>'[1]Summary for IPSIS'!$AH$71</f>
        <v>0</v>
      </c>
      <c r="R93" s="210">
        <f t="shared" si="83"/>
        <v>37800000</v>
      </c>
      <c r="S93" s="160">
        <f>'[1]Summary for IPSIS'!$AR$71+'[1]Summary for IPSIS'!$AS$71</f>
        <v>0</v>
      </c>
      <c r="T93" s="138">
        <f>'[1]Summary for IPSIS'!$AT$71</f>
        <v>0</v>
      </c>
      <c r="U93" s="210">
        <f t="shared" si="84"/>
        <v>0</v>
      </c>
      <c r="V93" s="160">
        <f>'[1]Summary for IPSIS'!$BD$71+'[1]Summary for IPSIS'!$BE$71</f>
        <v>0</v>
      </c>
      <c r="W93" s="138">
        <f>'[1]Summary for IPSIS'!$BF$71</f>
        <v>0</v>
      </c>
      <c r="X93" s="210">
        <f t="shared" si="85"/>
        <v>0</v>
      </c>
      <c r="Y93" s="370">
        <f t="shared" si="86"/>
        <v>113400000</v>
      </c>
      <c r="Z93" s="370">
        <f t="shared" si="87"/>
        <v>0</v>
      </c>
      <c r="AA93" s="370">
        <f t="shared" si="88"/>
        <v>113400000</v>
      </c>
      <c r="AB93" s="160">
        <f>'[1]Summary for IPSIS'!$L$71+'[1]Summary for IPSIS'!$X$71+'[1]Summary for IPSIS'!$AJ$71</f>
        <v>0</v>
      </c>
      <c r="AC93" s="138">
        <f>0</f>
        <v>0</v>
      </c>
      <c r="AD93" s="210">
        <f t="shared" si="89"/>
        <v>0</v>
      </c>
      <c r="AE93" s="160">
        <f>63000000</f>
        <v>63000000</v>
      </c>
      <c r="AF93" s="138">
        <f>0</f>
        <v>0</v>
      </c>
      <c r="AG93" s="88"/>
      <c r="AH93" s="210">
        <f t="shared" si="90"/>
        <v>63000000</v>
      </c>
      <c r="AI93" s="160">
        <f>'[1]Summary for IPSIS'!$AV$71+'[1]Summary for IPSIS'!$BH$71</f>
        <v>0</v>
      </c>
      <c r="AJ93" s="138">
        <f>0</f>
        <v>0</v>
      </c>
      <c r="AK93" s="210">
        <f t="shared" si="91"/>
        <v>0</v>
      </c>
      <c r="AL93" s="189">
        <f t="shared" si="80"/>
        <v>-50400000</v>
      </c>
    </row>
    <row r="94" spans="2:46" ht="36.75" thickBot="1" x14ac:dyDescent="0.25">
      <c r="B94" s="296" t="s">
        <v>347</v>
      </c>
      <c r="C94" s="269" t="s">
        <v>359</v>
      </c>
      <c r="D94" s="297"/>
      <c r="E94" s="353" t="s">
        <v>203</v>
      </c>
      <c r="F94" s="251" t="s">
        <v>127</v>
      </c>
      <c r="G94" s="251" t="s">
        <v>361</v>
      </c>
      <c r="H94" s="298">
        <v>2021</v>
      </c>
      <c r="I94" s="298">
        <v>2023</v>
      </c>
      <c r="J94" s="160">
        <f>'[1]Summary for IPSIS'!$H$72+'[1]Summary for IPSIS'!$I$72</f>
        <v>1643920</v>
      </c>
      <c r="K94" s="138">
        <f>'[1]Summary for IPSIS'!$J$72</f>
        <v>0</v>
      </c>
      <c r="L94" s="210">
        <f t="shared" si="81"/>
        <v>1643920</v>
      </c>
      <c r="M94" s="160">
        <f>'[1]Summary for IPSIS'!$T$72+'[1]Summary for IPSIS'!$U$72</f>
        <v>1643920</v>
      </c>
      <c r="N94" s="138">
        <f>'[1]Summary for IPSIS'!$V$72</f>
        <v>0</v>
      </c>
      <c r="O94" s="210">
        <f t="shared" si="82"/>
        <v>1643920</v>
      </c>
      <c r="P94" s="160">
        <f>'[1]Summary for IPSIS'!$AF$72+'[1]Summary for IPSIS'!$AG$72</f>
        <v>0</v>
      </c>
      <c r="Q94" s="138">
        <f>'[1]Summary for IPSIS'!$AH$72</f>
        <v>0</v>
      </c>
      <c r="R94" s="210">
        <f t="shared" si="83"/>
        <v>0</v>
      </c>
      <c r="S94" s="160">
        <f>'[1]Summary for IPSIS'!$AR$72+'[1]Summary for IPSIS'!$AS$72</f>
        <v>0</v>
      </c>
      <c r="T94" s="138">
        <f>'[1]Summary for IPSIS'!$AT$72</f>
        <v>0</v>
      </c>
      <c r="U94" s="210">
        <f t="shared" si="84"/>
        <v>0</v>
      </c>
      <c r="V94" s="160">
        <f>'[1]Summary for IPSIS'!$BD$72+'[1]Summary for IPSIS'!$BE$72</f>
        <v>0</v>
      </c>
      <c r="W94" s="138">
        <f>'[1]Summary for IPSIS'!$BF$72</f>
        <v>0</v>
      </c>
      <c r="X94" s="210">
        <f t="shared" si="85"/>
        <v>0</v>
      </c>
      <c r="Y94" s="370">
        <f t="shared" si="86"/>
        <v>3287840</v>
      </c>
      <c r="Z94" s="370">
        <f t="shared" si="87"/>
        <v>0</v>
      </c>
      <c r="AA94" s="370">
        <f t="shared" si="88"/>
        <v>3287840</v>
      </c>
      <c r="AB94" s="160">
        <f>'[1]Summary for IPSIS'!$L$72+'[1]Summary for IPSIS'!$X$72+'[1]Summary for IPSIS'!$AJ$72</f>
        <v>887840</v>
      </c>
      <c r="AC94" s="138">
        <f>0</f>
        <v>0</v>
      </c>
      <c r="AD94" s="210">
        <f t="shared" si="89"/>
        <v>887840</v>
      </c>
      <c r="AE94" s="160">
        <f>0</f>
        <v>0</v>
      </c>
      <c r="AF94" s="138">
        <f>0</f>
        <v>0</v>
      </c>
      <c r="AG94" s="272"/>
      <c r="AH94" s="210">
        <f t="shared" si="90"/>
        <v>0</v>
      </c>
      <c r="AI94" s="160">
        <f>'[1]Summary for IPSIS'!$AV$72+'[1]Summary for IPSIS'!$BH$72</f>
        <v>0</v>
      </c>
      <c r="AJ94" s="138">
        <f>0</f>
        <v>0</v>
      </c>
      <c r="AK94" s="210">
        <f t="shared" si="91"/>
        <v>0</v>
      </c>
      <c r="AL94" s="189">
        <f t="shared" si="80"/>
        <v>-2400000</v>
      </c>
    </row>
    <row r="95" spans="2:46" ht="30" customHeight="1" thickBot="1" x14ac:dyDescent="0.25">
      <c r="B95" s="296" t="s">
        <v>348</v>
      </c>
      <c r="C95" s="269" t="s">
        <v>360</v>
      </c>
      <c r="D95" s="297"/>
      <c r="E95" s="353" t="s">
        <v>180</v>
      </c>
      <c r="F95" s="251" t="s">
        <v>362</v>
      </c>
      <c r="G95" s="251"/>
      <c r="H95" s="298">
        <v>2021</v>
      </c>
      <c r="I95" s="298">
        <v>2025</v>
      </c>
      <c r="J95" s="160">
        <f>'[1]Summary for IPSIS'!$H$73+'[1]Summary for IPSIS'!$I$73</f>
        <v>86400000</v>
      </c>
      <c r="K95" s="138">
        <f>'[1]Summary for IPSIS'!$J$73</f>
        <v>0</v>
      </c>
      <c r="L95" s="210">
        <f t="shared" si="81"/>
        <v>86400000</v>
      </c>
      <c r="M95" s="160">
        <f>'[1]Summary for IPSIS'!$T$73+'[1]Summary for IPSIS'!$U$73</f>
        <v>86400000</v>
      </c>
      <c r="N95" s="138">
        <f>'[1]Summary for IPSIS'!$V$73</f>
        <v>0</v>
      </c>
      <c r="O95" s="210">
        <f t="shared" si="82"/>
        <v>86400000</v>
      </c>
      <c r="P95" s="160">
        <f>'[1]Summary for IPSIS'!$AF$73+'[1]Summary for IPSIS'!$AG$73</f>
        <v>274200</v>
      </c>
      <c r="Q95" s="138">
        <f>'[1]Summary for IPSIS'!$AH$73</f>
        <v>0</v>
      </c>
      <c r="R95" s="210">
        <f t="shared" si="83"/>
        <v>274200</v>
      </c>
      <c r="S95" s="160">
        <f>'[1]Summary for IPSIS'!$AR$73+'[1]Summary for IPSIS'!$AS$73</f>
        <v>274200</v>
      </c>
      <c r="T95" s="138">
        <f>'[1]Summary for IPSIS'!$AT$73</f>
        <v>0</v>
      </c>
      <c r="U95" s="210">
        <f t="shared" si="84"/>
        <v>274200</v>
      </c>
      <c r="V95" s="160">
        <f>'[1]Summary for IPSIS'!$BD$73+'[1]Summary for IPSIS'!$BE$73</f>
        <v>274200</v>
      </c>
      <c r="W95" s="138">
        <f>'[1]Summary for IPSIS'!$BF$73</f>
        <v>0</v>
      </c>
      <c r="X95" s="210">
        <f t="shared" si="85"/>
        <v>274200</v>
      </c>
      <c r="Y95" s="370">
        <f t="shared" si="86"/>
        <v>173622600</v>
      </c>
      <c r="Z95" s="370">
        <f t="shared" si="87"/>
        <v>0</v>
      </c>
      <c r="AA95" s="370">
        <f t="shared" si="88"/>
        <v>173622600</v>
      </c>
      <c r="AB95" s="160">
        <f>'[1]Summary for IPSIS'!$L$73+'[1]Summary for IPSIS'!$X$73+'[1]Summary for IPSIS'!$AJ$73</f>
        <v>172800000</v>
      </c>
      <c r="AC95" s="138">
        <f>0</f>
        <v>0</v>
      </c>
      <c r="AD95" s="210">
        <f t="shared" si="89"/>
        <v>172800000</v>
      </c>
      <c r="AE95" s="160">
        <f>0</f>
        <v>0</v>
      </c>
      <c r="AF95" s="138">
        <f>0</f>
        <v>0</v>
      </c>
      <c r="AG95" s="272"/>
      <c r="AH95" s="210">
        <f t="shared" si="90"/>
        <v>0</v>
      </c>
      <c r="AI95" s="160">
        <f>'[1]Summary for IPSIS'!$AV$73+'[1]Summary for IPSIS'!$BH$73</f>
        <v>0</v>
      </c>
      <c r="AJ95" s="138">
        <f>0</f>
        <v>0</v>
      </c>
      <c r="AK95" s="210">
        <f t="shared" si="91"/>
        <v>0</v>
      </c>
      <c r="AL95" s="189">
        <f t="shared" si="80"/>
        <v>-822600</v>
      </c>
    </row>
    <row r="96" spans="2:46" s="6" customFormat="1" ht="21.6" customHeight="1" thickBot="1" x14ac:dyDescent="0.25">
      <c r="B96" s="56"/>
      <c r="C96" s="63" t="s">
        <v>62</v>
      </c>
      <c r="D96" s="64"/>
      <c r="E96" s="64"/>
      <c r="F96" s="54"/>
      <c r="G96" s="54"/>
      <c r="H96" s="54"/>
      <c r="I96" s="54"/>
      <c r="J96" s="55">
        <f>SUM(J85:J95)</f>
        <v>150380248</v>
      </c>
      <c r="K96" s="55">
        <f t="shared" ref="K96:AL96" si="92">SUM(K85:K95)</f>
        <v>0</v>
      </c>
      <c r="L96" s="55">
        <f t="shared" si="92"/>
        <v>150380248</v>
      </c>
      <c r="M96" s="55">
        <f t="shared" si="92"/>
        <v>152967504</v>
      </c>
      <c r="N96" s="55">
        <f t="shared" si="92"/>
        <v>0</v>
      </c>
      <c r="O96" s="55">
        <f t="shared" si="92"/>
        <v>152967504</v>
      </c>
      <c r="P96" s="55">
        <f t="shared" si="92"/>
        <v>64407304</v>
      </c>
      <c r="Q96" s="55">
        <f t="shared" si="92"/>
        <v>0</v>
      </c>
      <c r="R96" s="55">
        <f t="shared" si="92"/>
        <v>64407304</v>
      </c>
      <c r="S96" s="55">
        <f t="shared" si="92"/>
        <v>26607304</v>
      </c>
      <c r="T96" s="55">
        <f t="shared" si="92"/>
        <v>0</v>
      </c>
      <c r="U96" s="55">
        <f t="shared" si="92"/>
        <v>26607304</v>
      </c>
      <c r="V96" s="55">
        <f t="shared" si="92"/>
        <v>26607304</v>
      </c>
      <c r="W96" s="55">
        <f t="shared" si="92"/>
        <v>0</v>
      </c>
      <c r="X96" s="55">
        <f t="shared" si="92"/>
        <v>26607304</v>
      </c>
      <c r="Y96" s="318">
        <f t="shared" si="92"/>
        <v>420969664</v>
      </c>
      <c r="Z96" s="318">
        <f t="shared" si="92"/>
        <v>0</v>
      </c>
      <c r="AA96" s="318">
        <f t="shared" si="92"/>
        <v>420969664</v>
      </c>
      <c r="AB96" s="55">
        <f t="shared" si="92"/>
        <v>244271192</v>
      </c>
      <c r="AC96" s="55">
        <f t="shared" si="92"/>
        <v>0</v>
      </c>
      <c r="AD96" s="55">
        <f t="shared" si="92"/>
        <v>244271192</v>
      </c>
      <c r="AE96" s="55">
        <f t="shared" si="92"/>
        <v>66101440</v>
      </c>
      <c r="AF96" s="55">
        <f t="shared" si="92"/>
        <v>0</v>
      </c>
      <c r="AG96" s="55"/>
      <c r="AH96" s="55">
        <f t="shared" si="92"/>
        <v>66101440</v>
      </c>
      <c r="AI96" s="55">
        <f t="shared" si="92"/>
        <v>48360832</v>
      </c>
      <c r="AJ96" s="55">
        <f t="shared" si="92"/>
        <v>0</v>
      </c>
      <c r="AK96" s="55">
        <f t="shared" si="92"/>
        <v>48360832</v>
      </c>
      <c r="AL96" s="162">
        <f t="shared" si="92"/>
        <v>-62236200</v>
      </c>
      <c r="AM96" s="35"/>
      <c r="AN96" s="35"/>
      <c r="AO96" s="35"/>
      <c r="AP96" s="35"/>
      <c r="AQ96" s="35"/>
      <c r="AR96" s="35"/>
      <c r="AS96" s="35"/>
      <c r="AT96" s="35"/>
    </row>
    <row r="97" spans="2:46" ht="33" customHeight="1" x14ac:dyDescent="0.2">
      <c r="B97" s="149">
        <v>3.2</v>
      </c>
      <c r="C97" s="398" t="s">
        <v>404</v>
      </c>
      <c r="D97" s="399"/>
      <c r="E97" s="187"/>
      <c r="F97" s="73"/>
      <c r="G97" s="73"/>
      <c r="H97" s="79"/>
      <c r="I97" s="79"/>
      <c r="J97" s="78"/>
      <c r="K97" s="78"/>
      <c r="L97" s="76"/>
      <c r="M97" s="78"/>
      <c r="N97" s="78"/>
      <c r="O97" s="76"/>
      <c r="P97" s="78"/>
      <c r="Q97" s="76"/>
      <c r="R97" s="76"/>
      <c r="S97" s="78"/>
      <c r="T97" s="76"/>
      <c r="U97" s="76"/>
      <c r="V97" s="78"/>
      <c r="W97" s="76"/>
      <c r="X97" s="76"/>
      <c r="Y97" s="78"/>
      <c r="Z97" s="78"/>
      <c r="AA97" s="78"/>
      <c r="AB97" s="78"/>
      <c r="AC97" s="76"/>
      <c r="AD97" s="76"/>
      <c r="AE97" s="78"/>
      <c r="AF97" s="76"/>
      <c r="AG97" s="76"/>
      <c r="AH97" s="76"/>
      <c r="AI97" s="78"/>
      <c r="AJ97" s="76"/>
      <c r="AK97" s="76"/>
      <c r="AL97" s="77"/>
    </row>
    <row r="98" spans="2:46" ht="21" customHeight="1" x14ac:dyDescent="0.2">
      <c r="B98" s="150"/>
      <c r="C98" s="107" t="s">
        <v>126</v>
      </c>
      <c r="D98" s="58"/>
      <c r="E98" s="58"/>
      <c r="F98" s="17"/>
      <c r="G98" s="17"/>
      <c r="H98" s="15"/>
      <c r="I98" s="15"/>
      <c r="J98" s="33"/>
      <c r="K98" s="33"/>
      <c r="L98" s="38"/>
      <c r="M98" s="33"/>
      <c r="N98" s="33"/>
      <c r="O98" s="38"/>
      <c r="P98" s="33"/>
      <c r="Q98" s="38"/>
      <c r="R98" s="38"/>
      <c r="S98" s="33"/>
      <c r="T98" s="38"/>
      <c r="U98" s="38"/>
      <c r="V98" s="33"/>
      <c r="W98" s="38"/>
      <c r="X98" s="38"/>
      <c r="Y98" s="33"/>
      <c r="Z98" s="33"/>
      <c r="AA98" s="33"/>
      <c r="AB98" s="33"/>
      <c r="AC98" s="38"/>
      <c r="AD98" s="38"/>
      <c r="AE98" s="33"/>
      <c r="AF98" s="38"/>
      <c r="AG98" s="38"/>
      <c r="AH98" s="38"/>
      <c r="AI98" s="33"/>
      <c r="AJ98" s="38"/>
      <c r="AK98" s="38"/>
      <c r="AL98" s="39"/>
    </row>
    <row r="99" spans="2:46" ht="37.5" customHeight="1" x14ac:dyDescent="0.2">
      <c r="B99" s="47" t="s">
        <v>20</v>
      </c>
      <c r="C99" s="13" t="s">
        <v>370</v>
      </c>
      <c r="D99" s="14"/>
      <c r="E99" s="275" t="s">
        <v>405</v>
      </c>
      <c r="F99" s="16" t="s">
        <v>127</v>
      </c>
      <c r="G99" s="10"/>
      <c r="H99" s="179">
        <v>2021</v>
      </c>
      <c r="I99" s="179">
        <v>2025</v>
      </c>
      <c r="J99" s="30">
        <f>'[1]Summary for IPSIS'!$H$75+'[1]Summary for IPSIS'!$I$75</f>
        <v>3070400</v>
      </c>
      <c r="K99" s="30">
        <f>'[1]Summary for IPSIS'!$J$75</f>
        <v>0</v>
      </c>
      <c r="L99" s="38">
        <f>J99+K99</f>
        <v>3070400</v>
      </c>
      <c r="M99" s="30">
        <f>'[1]Summary for IPSIS'!$T$75+'[1]Summary for IPSIS'!$U$75</f>
        <v>3070400</v>
      </c>
      <c r="N99" s="30">
        <f>'[1]Summary for IPSIS'!$V$75</f>
        <v>0</v>
      </c>
      <c r="O99" s="38">
        <f>M99+N99</f>
        <v>3070400</v>
      </c>
      <c r="P99" s="33">
        <f>'[1]Summary for IPSIS'!$AF$75+'[1]Summary for IPSIS'!$AG$75</f>
        <v>3070400</v>
      </c>
      <c r="Q99" s="38">
        <f>'[1]Summary for IPSIS'!$AH$75</f>
        <v>0</v>
      </c>
      <c r="R99" s="38">
        <f>P99+Q99</f>
        <v>3070400</v>
      </c>
      <c r="S99" s="33">
        <f>'[1]Summary for IPSIS'!$AR$75+'[1]Summary for IPSIS'!$AS$75</f>
        <v>3070400</v>
      </c>
      <c r="T99" s="38">
        <f>'[1]Summary for IPSIS'!$AT$75</f>
        <v>0</v>
      </c>
      <c r="U99" s="38">
        <f>S99+T99</f>
        <v>3070400</v>
      </c>
      <c r="V99" s="33">
        <f>'[1]Summary for IPSIS'!$BD$75+'[1]Summary for IPSIS'!$BE$75</f>
        <v>3070400</v>
      </c>
      <c r="W99" s="38">
        <f>'[1]Summary for IPSIS'!$BF$75</f>
        <v>0</v>
      </c>
      <c r="X99" s="38">
        <f>V99+W99</f>
        <v>3070400</v>
      </c>
      <c r="Y99" s="33">
        <f>J99+M99+P99+S99+V99</f>
        <v>15352000</v>
      </c>
      <c r="Z99" s="33">
        <f>K99+N99+Q99+T99+W99</f>
        <v>0</v>
      </c>
      <c r="AA99" s="33">
        <f>Y99+Z99</f>
        <v>15352000</v>
      </c>
      <c r="AB99" s="33">
        <f>'[1]Summary for IPSIS'!$L$75+'[1]Summary for IPSIS'!$X$75+'[1]Summary for IPSIS'!$AJ$75</f>
        <v>9211200</v>
      </c>
      <c r="AC99" s="38">
        <f>0</f>
        <v>0</v>
      </c>
      <c r="AD99" s="38">
        <f>AB99+AC99</f>
        <v>9211200</v>
      </c>
      <c r="AE99" s="40">
        <f>0</f>
        <v>0</v>
      </c>
      <c r="AF99" s="40">
        <f>0</f>
        <v>0</v>
      </c>
      <c r="AG99" s="38"/>
      <c r="AH99" s="38">
        <f>AE99+AF99</f>
        <v>0</v>
      </c>
      <c r="AI99" s="33">
        <f>'[1]Summary for IPSIS'!$AV$75+'[1]Summary for IPSIS'!$BH$75</f>
        <v>6140800</v>
      </c>
      <c r="AJ99" s="38">
        <f>0</f>
        <v>0</v>
      </c>
      <c r="AK99" s="38">
        <f>AI99+AJ99</f>
        <v>6140800</v>
      </c>
      <c r="AL99" s="189">
        <f t="shared" ref="AL99:AL110" si="93">SUM(AK99+AH99+AD99)-AA99</f>
        <v>0</v>
      </c>
    </row>
    <row r="100" spans="2:46" ht="31.5" customHeight="1" x14ac:dyDescent="0.2">
      <c r="B100" s="47" t="s">
        <v>21</v>
      </c>
      <c r="C100" s="13" t="s">
        <v>371</v>
      </c>
      <c r="D100" s="14"/>
      <c r="E100" s="275" t="s">
        <v>202</v>
      </c>
      <c r="F100" s="16" t="s">
        <v>127</v>
      </c>
      <c r="G100" s="10" t="s">
        <v>372</v>
      </c>
      <c r="H100" s="179">
        <v>2021</v>
      </c>
      <c r="I100" s="179">
        <v>2025</v>
      </c>
      <c r="J100" s="30">
        <f>'[1]Summary for IPSIS'!$H$76+'[1]Summary for IPSIS'!$I$76</f>
        <v>0</v>
      </c>
      <c r="K100" s="30">
        <f>'[1]Summary for IPSIS'!$J$76</f>
        <v>0</v>
      </c>
      <c r="L100" s="38">
        <f t="shared" ref="L100:L110" si="94">J100+K100</f>
        <v>0</v>
      </c>
      <c r="M100" s="30">
        <f>'[1]Summary for IPSIS'!$T$76+'[1]Summary for IPSIS'!$U$76</f>
        <v>842024</v>
      </c>
      <c r="N100" s="30">
        <f>'[1]Summary for IPSIS'!$V$76</f>
        <v>0</v>
      </c>
      <c r="O100" s="38">
        <f t="shared" ref="O100:O110" si="95">M100+N100</f>
        <v>842024</v>
      </c>
      <c r="P100" s="33">
        <f>'[1]Summary for IPSIS'!$AF$76+'[1]Summary for IPSIS'!$AG$76</f>
        <v>274200</v>
      </c>
      <c r="Q100" s="38">
        <f>'[1]Summary for IPSIS'!$AH$76</f>
        <v>0</v>
      </c>
      <c r="R100" s="38">
        <f t="shared" ref="R100:R110" si="96">P100+Q100</f>
        <v>274200</v>
      </c>
      <c r="S100" s="33">
        <f>'[1]Summary for IPSIS'!$AR$76+'[1]Summary for IPSIS'!$AS$76</f>
        <v>274200</v>
      </c>
      <c r="T100" s="38">
        <f>'[1]Summary for IPSIS'!$AT$76</f>
        <v>0</v>
      </c>
      <c r="U100" s="38">
        <f t="shared" ref="U100:U110" si="97">S100+T100</f>
        <v>274200</v>
      </c>
      <c r="V100" s="33">
        <f>'[1]Summary for IPSIS'!$BD$76+'[1]Summary for IPSIS'!$BE$76</f>
        <v>274200</v>
      </c>
      <c r="W100" s="38">
        <f>'[1]Summary for IPSIS'!$BF$76</f>
        <v>0</v>
      </c>
      <c r="X100" s="38">
        <f t="shared" ref="X100:X110" si="98">V100+W100</f>
        <v>274200</v>
      </c>
      <c r="Y100" s="33">
        <f t="shared" ref="Y100:Y110" si="99">J100+M100+P100+S100+V100</f>
        <v>1664624</v>
      </c>
      <c r="Z100" s="33">
        <f t="shared" ref="Z100:Z110" si="100">K100+N100+Q100+T100+W100</f>
        <v>0</v>
      </c>
      <c r="AA100" s="33">
        <f t="shared" ref="AA100:AA110" si="101">Y100+Z100</f>
        <v>1664624</v>
      </c>
      <c r="AB100" s="33">
        <f>'[1]Summary for IPSIS'!$L$76+'[1]Summary for IPSIS'!$X$76+'[1]Summary for IPSIS'!$AJ$76</f>
        <v>614024</v>
      </c>
      <c r="AC100" s="38">
        <f>0</f>
        <v>0</v>
      </c>
      <c r="AD100" s="38">
        <f t="shared" ref="AD100:AD110" si="102">AB100+AC100</f>
        <v>614024</v>
      </c>
      <c r="AE100" s="40">
        <f>0</f>
        <v>0</v>
      </c>
      <c r="AF100" s="40">
        <f>0</f>
        <v>0</v>
      </c>
      <c r="AG100" s="38"/>
      <c r="AH100" s="38">
        <f t="shared" ref="AH100:AH110" si="103">AE100+AF100</f>
        <v>0</v>
      </c>
      <c r="AI100" s="33">
        <f>'[1]Summary for IPSIS'!$AV$76+'[1]Summary for IPSIS'!$BH$76</f>
        <v>0</v>
      </c>
      <c r="AJ100" s="38">
        <f>0</f>
        <v>0</v>
      </c>
      <c r="AK100" s="38">
        <f t="shared" ref="AK100:AK110" si="104">AI100+AJ100</f>
        <v>0</v>
      </c>
      <c r="AL100" s="189">
        <f t="shared" si="93"/>
        <v>-1050600</v>
      </c>
    </row>
    <row r="101" spans="2:46" ht="40.9" customHeight="1" x14ac:dyDescent="0.2">
      <c r="B101" s="47" t="s">
        <v>22</v>
      </c>
      <c r="C101" s="13" t="s">
        <v>373</v>
      </c>
      <c r="D101" s="14"/>
      <c r="E101" s="275" t="s">
        <v>406</v>
      </c>
      <c r="F101" s="16" t="s">
        <v>131</v>
      </c>
      <c r="G101" s="10" t="s">
        <v>374</v>
      </c>
      <c r="H101" s="179">
        <v>2021</v>
      </c>
      <c r="I101" s="179">
        <v>2025</v>
      </c>
      <c r="J101" s="30">
        <f>'[1]Summary for IPSIS'!$H$77+'[1]Summary for IPSIS'!$I$77</f>
        <v>3240000</v>
      </c>
      <c r="K101" s="30">
        <f>'[1]Summary for IPSIS'!$J$77</f>
        <v>0</v>
      </c>
      <c r="L101" s="38">
        <f t="shared" si="94"/>
        <v>3240000</v>
      </c>
      <c r="M101" s="30">
        <f>'[1]Summary for IPSIS'!$T$77+'[1]Summary for IPSIS'!$U$77</f>
        <v>3468000</v>
      </c>
      <c r="N101" s="30">
        <f>'[1]Summary for IPSIS'!$V$77</f>
        <v>0</v>
      </c>
      <c r="O101" s="38">
        <f t="shared" si="95"/>
        <v>3468000</v>
      </c>
      <c r="P101" s="33">
        <f>'[1]Summary for IPSIS'!$AF$77+'[1]Summary for IPSIS'!$AG$77</f>
        <v>3240000</v>
      </c>
      <c r="Q101" s="38">
        <f>'[1]Summary for IPSIS'!$AH$77</f>
        <v>0</v>
      </c>
      <c r="R101" s="38">
        <f t="shared" si="96"/>
        <v>3240000</v>
      </c>
      <c r="S101" s="33">
        <f>'[1]Summary for IPSIS'!$AR$77+'[1]Summary for IPSIS'!$AS$77</f>
        <v>3240000</v>
      </c>
      <c r="T101" s="38">
        <f>'[1]Summary for IPSIS'!$AT$77</f>
        <v>0</v>
      </c>
      <c r="U101" s="38">
        <f t="shared" si="97"/>
        <v>3240000</v>
      </c>
      <c r="V101" s="33">
        <f>'[1]Summary for IPSIS'!$BD$77+'[1]Summary for IPSIS'!$BE$77</f>
        <v>3240000</v>
      </c>
      <c r="W101" s="38">
        <f>'[1]Summary for IPSIS'!$BF$77</f>
        <v>0</v>
      </c>
      <c r="X101" s="38">
        <f t="shared" si="98"/>
        <v>3240000</v>
      </c>
      <c r="Y101" s="33">
        <f t="shared" si="99"/>
        <v>16428000</v>
      </c>
      <c r="Z101" s="33">
        <f t="shared" si="100"/>
        <v>0</v>
      </c>
      <c r="AA101" s="33">
        <f t="shared" si="101"/>
        <v>16428000</v>
      </c>
      <c r="AB101" s="33">
        <f>'[1]Summary for IPSIS'!$L$77+'[1]Summary for IPSIS'!$X$77+'[1]Summary for IPSIS'!$AJ$77</f>
        <v>9720000</v>
      </c>
      <c r="AC101" s="38">
        <f>0</f>
        <v>0</v>
      </c>
      <c r="AD101" s="38">
        <f t="shared" si="102"/>
        <v>9720000</v>
      </c>
      <c r="AE101" s="40">
        <f>0</f>
        <v>0</v>
      </c>
      <c r="AF101" s="40">
        <f>0</f>
        <v>0</v>
      </c>
      <c r="AG101" s="38"/>
      <c r="AH101" s="38">
        <f t="shared" si="103"/>
        <v>0</v>
      </c>
      <c r="AI101" s="33">
        <f>'[1]Summary for IPSIS'!$AV$77+'[1]Summary for IPSIS'!$BH$77</f>
        <v>6480000</v>
      </c>
      <c r="AJ101" s="38">
        <f>0</f>
        <v>0</v>
      </c>
      <c r="AK101" s="38">
        <f t="shared" si="104"/>
        <v>6480000</v>
      </c>
      <c r="AL101" s="189">
        <f t="shared" si="93"/>
        <v>-228000</v>
      </c>
    </row>
    <row r="102" spans="2:46" ht="42" customHeight="1" thickBot="1" x14ac:dyDescent="0.25">
      <c r="B102" s="47" t="s">
        <v>23</v>
      </c>
      <c r="C102" s="13" t="s">
        <v>375</v>
      </c>
      <c r="D102" s="14"/>
      <c r="E102" s="275" t="s">
        <v>202</v>
      </c>
      <c r="F102" s="16" t="s">
        <v>127</v>
      </c>
      <c r="G102" s="10" t="s">
        <v>363</v>
      </c>
      <c r="H102" s="179">
        <v>2021</v>
      </c>
      <c r="I102" s="179">
        <v>2025</v>
      </c>
      <c r="J102" s="30">
        <f>'[1]Summary for IPSIS'!$H$78+'[1]Summary for IPSIS'!$I$78</f>
        <v>0</v>
      </c>
      <c r="K102" s="30">
        <f>'[1]Summary for IPSIS'!$J$78</f>
        <v>0</v>
      </c>
      <c r="L102" s="38">
        <f t="shared" si="94"/>
        <v>0</v>
      </c>
      <c r="M102" s="30">
        <f>'[1]Summary for IPSIS'!$T$78+'[1]Summary for IPSIS'!$U$78</f>
        <v>4751040</v>
      </c>
      <c r="N102" s="30">
        <f>'[1]Summary for IPSIS'!$V$78</f>
        <v>0</v>
      </c>
      <c r="O102" s="38">
        <f t="shared" si="95"/>
        <v>4751040</v>
      </c>
      <c r="P102" s="33">
        <f>'[1]Summary for IPSIS'!$AF$78+'[1]Summary for IPSIS'!$AG$78</f>
        <v>4751040</v>
      </c>
      <c r="Q102" s="38">
        <f>'[1]Summary for IPSIS'!$AH$78</f>
        <v>0</v>
      </c>
      <c r="R102" s="38">
        <f t="shared" si="96"/>
        <v>4751040</v>
      </c>
      <c r="S102" s="33">
        <f>'[1]Summary for IPSIS'!$AR$78+'[1]Summary for IPSIS'!$AS$78</f>
        <v>4751040</v>
      </c>
      <c r="T102" s="38">
        <f>'[1]Summary for IPSIS'!$AT$78</f>
        <v>0</v>
      </c>
      <c r="U102" s="38">
        <f t="shared" si="97"/>
        <v>4751040</v>
      </c>
      <c r="V102" s="33">
        <f>'[1]Summary for IPSIS'!$BD$78+'[1]Summary for IPSIS'!$BE$78</f>
        <v>4751040</v>
      </c>
      <c r="W102" s="38">
        <f>'[1]Summary for IPSIS'!$BF$78</f>
        <v>0</v>
      </c>
      <c r="X102" s="38">
        <f t="shared" si="98"/>
        <v>4751040</v>
      </c>
      <c r="Y102" s="33">
        <f t="shared" si="99"/>
        <v>19004160</v>
      </c>
      <c r="Z102" s="33">
        <f t="shared" si="100"/>
        <v>0</v>
      </c>
      <c r="AA102" s="33">
        <f t="shared" si="101"/>
        <v>19004160</v>
      </c>
      <c r="AB102" s="33">
        <f>'[1]Summary for IPSIS'!$L$78+'[1]Summary for IPSIS'!$X$78+'[1]Summary for IPSIS'!$AJ$78</f>
        <v>9502080</v>
      </c>
      <c r="AC102" s="38">
        <f>0</f>
        <v>0</v>
      </c>
      <c r="AD102" s="38">
        <f t="shared" si="102"/>
        <v>9502080</v>
      </c>
      <c r="AE102" s="40">
        <f>0</f>
        <v>0</v>
      </c>
      <c r="AF102" s="40">
        <f>0</f>
        <v>0</v>
      </c>
      <c r="AG102" s="38"/>
      <c r="AH102" s="38">
        <f t="shared" si="103"/>
        <v>0</v>
      </c>
      <c r="AI102" s="33">
        <f>'[1]Summary for IPSIS'!$AV$78+'[1]Summary for IPSIS'!$BH$78</f>
        <v>9502080</v>
      </c>
      <c r="AJ102" s="38">
        <f>0</f>
        <v>0</v>
      </c>
      <c r="AK102" s="38">
        <f t="shared" si="104"/>
        <v>9502080</v>
      </c>
      <c r="AL102" s="189">
        <f t="shared" si="93"/>
        <v>0</v>
      </c>
    </row>
    <row r="103" spans="2:46" s="6" customFormat="1" ht="21.6" customHeight="1" thickBot="1" x14ac:dyDescent="0.25">
      <c r="B103" s="56"/>
      <c r="C103" s="63" t="s">
        <v>63</v>
      </c>
      <c r="D103" s="64"/>
      <c r="E103" s="64"/>
      <c r="F103" s="54"/>
      <c r="G103" s="54"/>
      <c r="H103" s="54"/>
      <c r="I103" s="54"/>
      <c r="J103" s="55">
        <f>SUM(J99:J102)</f>
        <v>6310400</v>
      </c>
      <c r="K103" s="55">
        <f t="shared" ref="K103:AL103" si="105">SUM(K99:K102)</f>
        <v>0</v>
      </c>
      <c r="L103" s="55">
        <f t="shared" si="105"/>
        <v>6310400</v>
      </c>
      <c r="M103" s="55">
        <f t="shared" si="105"/>
        <v>12131464</v>
      </c>
      <c r="N103" s="55">
        <f t="shared" si="105"/>
        <v>0</v>
      </c>
      <c r="O103" s="55">
        <f t="shared" si="105"/>
        <v>12131464</v>
      </c>
      <c r="P103" s="55">
        <f t="shared" si="105"/>
        <v>11335640</v>
      </c>
      <c r="Q103" s="55">
        <f t="shared" si="105"/>
        <v>0</v>
      </c>
      <c r="R103" s="55">
        <f t="shared" si="105"/>
        <v>11335640</v>
      </c>
      <c r="S103" s="55">
        <f t="shared" si="105"/>
        <v>11335640</v>
      </c>
      <c r="T103" s="55">
        <f t="shared" si="105"/>
        <v>0</v>
      </c>
      <c r="U103" s="55">
        <f t="shared" si="105"/>
        <v>11335640</v>
      </c>
      <c r="V103" s="55">
        <f t="shared" si="105"/>
        <v>11335640</v>
      </c>
      <c r="W103" s="55">
        <f t="shared" si="105"/>
        <v>0</v>
      </c>
      <c r="X103" s="55">
        <f t="shared" si="105"/>
        <v>11335640</v>
      </c>
      <c r="Y103" s="318">
        <f t="shared" si="105"/>
        <v>52448784</v>
      </c>
      <c r="Z103" s="318">
        <f t="shared" si="105"/>
        <v>0</v>
      </c>
      <c r="AA103" s="318">
        <f t="shared" si="105"/>
        <v>52448784</v>
      </c>
      <c r="AB103" s="55">
        <f t="shared" si="105"/>
        <v>29047304</v>
      </c>
      <c r="AC103" s="55">
        <f t="shared" si="105"/>
        <v>0</v>
      </c>
      <c r="AD103" s="55">
        <f t="shared" si="105"/>
        <v>29047304</v>
      </c>
      <c r="AE103" s="55">
        <f t="shared" si="105"/>
        <v>0</v>
      </c>
      <c r="AF103" s="55">
        <f t="shared" si="105"/>
        <v>0</v>
      </c>
      <c r="AG103" s="55"/>
      <c r="AH103" s="55">
        <f t="shared" si="105"/>
        <v>0</v>
      </c>
      <c r="AI103" s="55">
        <f t="shared" si="105"/>
        <v>22122880</v>
      </c>
      <c r="AJ103" s="55">
        <f t="shared" si="105"/>
        <v>0</v>
      </c>
      <c r="AK103" s="55">
        <f t="shared" si="105"/>
        <v>22122880</v>
      </c>
      <c r="AL103" s="162">
        <f t="shared" si="105"/>
        <v>-1278600</v>
      </c>
      <c r="AM103" s="35"/>
      <c r="AN103" s="35"/>
      <c r="AO103" s="35"/>
      <c r="AP103" s="35"/>
      <c r="AQ103" s="35"/>
      <c r="AR103" s="35"/>
      <c r="AS103" s="35"/>
      <c r="AT103" s="35"/>
    </row>
    <row r="104" spans="2:46" s="35" customFormat="1" ht="36" customHeight="1" x14ac:dyDescent="0.2">
      <c r="B104" s="299">
        <v>3.3</v>
      </c>
      <c r="C104" s="304" t="s">
        <v>376</v>
      </c>
      <c r="D104" s="300"/>
      <c r="E104" s="300"/>
      <c r="F104" s="301"/>
      <c r="G104" s="301"/>
      <c r="H104" s="301"/>
      <c r="I104" s="301"/>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c r="AJ104" s="302"/>
      <c r="AK104" s="302"/>
      <c r="AL104" s="303"/>
    </row>
    <row r="105" spans="2:46" ht="21" customHeight="1" x14ac:dyDescent="0.2">
      <c r="B105" s="259"/>
      <c r="C105" s="107" t="s">
        <v>126</v>
      </c>
      <c r="D105" s="58"/>
      <c r="E105" s="58"/>
      <c r="F105" s="17"/>
      <c r="G105" s="17"/>
      <c r="H105" s="15"/>
      <c r="I105" s="15"/>
      <c r="J105" s="33"/>
      <c r="K105" s="33"/>
      <c r="L105" s="38"/>
      <c r="M105" s="33"/>
      <c r="N105" s="33"/>
      <c r="O105" s="38"/>
      <c r="P105" s="33"/>
      <c r="Q105" s="38"/>
      <c r="R105" s="38"/>
      <c r="S105" s="33"/>
      <c r="T105" s="38"/>
      <c r="U105" s="38"/>
      <c r="V105" s="33"/>
      <c r="W105" s="38"/>
      <c r="X105" s="38"/>
      <c r="Y105" s="33"/>
      <c r="Z105" s="33"/>
      <c r="AA105" s="33"/>
      <c r="AB105" s="33"/>
      <c r="AC105" s="38"/>
      <c r="AD105" s="38"/>
      <c r="AE105" s="33"/>
      <c r="AF105" s="38"/>
      <c r="AG105" s="38"/>
      <c r="AH105" s="38"/>
      <c r="AI105" s="33"/>
      <c r="AJ105" s="38"/>
      <c r="AK105" s="38"/>
      <c r="AL105" s="39"/>
    </row>
    <row r="106" spans="2:46" ht="33.6" customHeight="1" x14ac:dyDescent="0.2">
      <c r="B106" s="47" t="s">
        <v>24</v>
      </c>
      <c r="C106" s="305" t="s">
        <v>377</v>
      </c>
      <c r="D106" s="14"/>
      <c r="E106" s="275" t="s">
        <v>202</v>
      </c>
      <c r="F106" s="16" t="s">
        <v>127</v>
      </c>
      <c r="G106" s="10" t="s">
        <v>378</v>
      </c>
      <c r="H106" s="179">
        <v>2021</v>
      </c>
      <c r="I106" s="179">
        <v>2023</v>
      </c>
      <c r="J106" s="30">
        <f>'[1]Summary for IPSIS'!$H$80+'[1]Summary for IPSIS'!$I$80</f>
        <v>602640</v>
      </c>
      <c r="K106" s="30">
        <f>'[1]Summary for IPSIS'!$J$80</f>
        <v>0</v>
      </c>
      <c r="L106" s="38">
        <f t="shared" si="94"/>
        <v>602640</v>
      </c>
      <c r="M106" s="30">
        <f>'[1]Summary for IPSIS'!$T$80+'[1]Summary for IPSIS'!$U$80</f>
        <v>602640</v>
      </c>
      <c r="N106" s="30">
        <f>'[1]Summary for IPSIS'!$V$80</f>
        <v>0</v>
      </c>
      <c r="O106" s="38">
        <f t="shared" si="95"/>
        <v>602640</v>
      </c>
      <c r="P106" s="33">
        <f>'[1]Summary for IPSIS'!$AF$80+'[1]Summary for IPSIS'!$AG$80</f>
        <v>602640</v>
      </c>
      <c r="Q106" s="38">
        <f>'[1]Summary for IPSIS'!$AH$80</f>
        <v>0</v>
      </c>
      <c r="R106" s="38">
        <f t="shared" si="96"/>
        <v>602640</v>
      </c>
      <c r="S106" s="33">
        <f>'[1]Summary for IPSIS'!$AR$80+'[1]Summary for IPSIS'!$AS$80</f>
        <v>0</v>
      </c>
      <c r="T106" s="38">
        <f>'[1]Summary for IPSIS'!$AT$80</f>
        <v>0</v>
      </c>
      <c r="U106" s="38">
        <f t="shared" si="97"/>
        <v>0</v>
      </c>
      <c r="V106" s="33">
        <f>'[1]Summary for IPSIS'!$BD$80+'[1]Summary for IPSIS'!$BE$80</f>
        <v>0</v>
      </c>
      <c r="W106" s="38">
        <f>'[1]Summary for IPSIS'!$BF$80</f>
        <v>0</v>
      </c>
      <c r="X106" s="38">
        <f t="shared" si="98"/>
        <v>0</v>
      </c>
      <c r="Y106" s="33">
        <f t="shared" si="99"/>
        <v>1807920</v>
      </c>
      <c r="Z106" s="33">
        <f t="shared" si="100"/>
        <v>0</v>
      </c>
      <c r="AA106" s="33">
        <f t="shared" si="101"/>
        <v>1807920</v>
      </c>
      <c r="AB106" s="33">
        <f>'[1]Summary for IPSIS'!$L$80+'[1]Summary for IPSIS'!$X$80+'[1]Summary for IPSIS'!$AJ$80</f>
        <v>1807920</v>
      </c>
      <c r="AC106" s="38">
        <f>0</f>
        <v>0</v>
      </c>
      <c r="AD106" s="38">
        <f t="shared" si="102"/>
        <v>1807920</v>
      </c>
      <c r="AE106" s="40">
        <f>0</f>
        <v>0</v>
      </c>
      <c r="AF106" s="40">
        <f>0</f>
        <v>0</v>
      </c>
      <c r="AG106" s="38"/>
      <c r="AH106" s="38">
        <f t="shared" si="103"/>
        <v>0</v>
      </c>
      <c r="AI106" s="33">
        <f>'[1]Summary for IPSIS'!$AV$80+'[1]Summary for IPSIS'!$BH$80</f>
        <v>0</v>
      </c>
      <c r="AJ106" s="38">
        <f>0</f>
        <v>0</v>
      </c>
      <c r="AK106" s="38">
        <f t="shared" si="104"/>
        <v>0</v>
      </c>
      <c r="AL106" s="189">
        <f t="shared" si="93"/>
        <v>0</v>
      </c>
    </row>
    <row r="107" spans="2:46" ht="42" customHeight="1" x14ac:dyDescent="0.2">
      <c r="B107" s="47" t="s">
        <v>25</v>
      </c>
      <c r="C107" s="305" t="s">
        <v>379</v>
      </c>
      <c r="D107" s="14"/>
      <c r="E107" s="275" t="s">
        <v>202</v>
      </c>
      <c r="F107" s="16" t="s">
        <v>127</v>
      </c>
      <c r="G107" s="10" t="s">
        <v>363</v>
      </c>
      <c r="H107" s="179">
        <v>2021</v>
      </c>
      <c r="I107" s="179">
        <v>2023</v>
      </c>
      <c r="J107" s="30">
        <f>'[1]Summary for IPSIS'!$H$81+'[1]Summary for IPSIS'!$I$81</f>
        <v>1188000</v>
      </c>
      <c r="K107" s="30">
        <f>'[1]Summary for IPSIS'!$J$81</f>
        <v>0</v>
      </c>
      <c r="L107" s="38">
        <f t="shared" si="94"/>
        <v>1188000</v>
      </c>
      <c r="M107" s="30">
        <f>'[1]Summary for IPSIS'!$T$81+'[1]Summary for IPSIS'!$U$81</f>
        <v>1188000</v>
      </c>
      <c r="N107" s="30">
        <f>'[1]Summary for IPSIS'!$V$81</f>
        <v>0</v>
      </c>
      <c r="O107" s="38">
        <f t="shared" si="95"/>
        <v>1188000</v>
      </c>
      <c r="P107" s="33">
        <f>'[1]Summary for IPSIS'!$AF$81+'[1]Summary for IPSIS'!$AG$81</f>
        <v>1188000</v>
      </c>
      <c r="Q107" s="38">
        <f>'[1]Summary for IPSIS'!$AH$81</f>
        <v>0</v>
      </c>
      <c r="R107" s="38">
        <f t="shared" si="96"/>
        <v>1188000</v>
      </c>
      <c r="S107" s="33">
        <f>'[1]Summary for IPSIS'!$AR$81+'[1]Summary for IPSIS'!$AS$81</f>
        <v>0</v>
      </c>
      <c r="T107" s="38">
        <f>'[1]Summary for IPSIS'!$AT$81</f>
        <v>0</v>
      </c>
      <c r="U107" s="38">
        <f t="shared" si="97"/>
        <v>0</v>
      </c>
      <c r="V107" s="33">
        <f>'[1]Summary for IPSIS'!$BD$81+'[1]Summary for IPSIS'!$BE$81</f>
        <v>0</v>
      </c>
      <c r="W107" s="38">
        <f>'[1]Summary for IPSIS'!$BF$81</f>
        <v>0</v>
      </c>
      <c r="X107" s="38">
        <f t="shared" si="98"/>
        <v>0</v>
      </c>
      <c r="Y107" s="33">
        <f t="shared" si="99"/>
        <v>3564000</v>
      </c>
      <c r="Z107" s="33">
        <f t="shared" si="100"/>
        <v>0</v>
      </c>
      <c r="AA107" s="33">
        <f t="shared" si="101"/>
        <v>3564000</v>
      </c>
      <c r="AB107" s="33">
        <f>'[1]Summary for IPSIS'!$L$81+'[1]Summary for IPSIS'!$X$81+'[1]Summary for IPSIS'!$AJ$81</f>
        <v>3564000</v>
      </c>
      <c r="AC107" s="38">
        <f>0</f>
        <v>0</v>
      </c>
      <c r="AD107" s="38">
        <f t="shared" si="102"/>
        <v>3564000</v>
      </c>
      <c r="AE107" s="40">
        <f>0</f>
        <v>0</v>
      </c>
      <c r="AF107" s="40">
        <f>0</f>
        <v>0</v>
      </c>
      <c r="AG107" s="38"/>
      <c r="AH107" s="38">
        <f t="shared" si="103"/>
        <v>0</v>
      </c>
      <c r="AI107" s="33">
        <f>'[1]Summary for IPSIS'!$AV$81+'[1]Summary for IPSIS'!$BH$81</f>
        <v>0</v>
      </c>
      <c r="AJ107" s="38">
        <f>0</f>
        <v>0</v>
      </c>
      <c r="AK107" s="38">
        <f t="shared" si="104"/>
        <v>0</v>
      </c>
      <c r="AL107" s="189">
        <f t="shared" si="93"/>
        <v>0</v>
      </c>
    </row>
    <row r="108" spans="2:46" ht="42" customHeight="1" x14ac:dyDescent="0.2">
      <c r="B108" s="47" t="s">
        <v>26</v>
      </c>
      <c r="C108" s="305" t="s">
        <v>380</v>
      </c>
      <c r="D108" s="14"/>
      <c r="E108" s="275" t="s">
        <v>203</v>
      </c>
      <c r="F108" s="16" t="s">
        <v>127</v>
      </c>
      <c r="G108" s="10" t="s">
        <v>381</v>
      </c>
      <c r="H108" s="179">
        <v>2021</v>
      </c>
      <c r="I108" s="179">
        <v>2025</v>
      </c>
      <c r="J108" s="30">
        <f>'[1]Summary for IPSIS'!$H$82+'[1]Summary for IPSIS'!$I$82</f>
        <v>114000</v>
      </c>
      <c r="K108" s="30">
        <f>'[1]Summary for IPSIS'!$J$82</f>
        <v>0</v>
      </c>
      <c r="L108" s="38">
        <f t="shared" si="94"/>
        <v>114000</v>
      </c>
      <c r="M108" s="30">
        <f>'[1]Summary for IPSIS'!$T$82+'[1]Summary for IPSIS'!$U$82</f>
        <v>114000</v>
      </c>
      <c r="N108" s="30">
        <f>'[1]Summary for IPSIS'!$V$82</f>
        <v>0</v>
      </c>
      <c r="O108" s="38">
        <f t="shared" si="95"/>
        <v>114000</v>
      </c>
      <c r="P108" s="33">
        <f>'[1]Summary for IPSIS'!$AF$82+'[1]Summary for IPSIS'!$AG$82</f>
        <v>114000</v>
      </c>
      <c r="Q108" s="38">
        <f>'[1]Summary for IPSIS'!$AH$82</f>
        <v>0</v>
      </c>
      <c r="R108" s="38">
        <f t="shared" si="96"/>
        <v>114000</v>
      </c>
      <c r="S108" s="33">
        <f>'[1]Summary for IPSIS'!$AR$82+'[1]Summary for IPSIS'!$AS$82</f>
        <v>0</v>
      </c>
      <c r="T108" s="38">
        <f>'[1]Summary for IPSIS'!$AT$82</f>
        <v>0</v>
      </c>
      <c r="U108" s="38">
        <f t="shared" si="97"/>
        <v>0</v>
      </c>
      <c r="V108" s="33">
        <f>'[1]Summary for IPSIS'!$BD$82+'[1]Summary for IPSIS'!$BE$82</f>
        <v>0</v>
      </c>
      <c r="W108" s="38">
        <f>'[1]Summary for IPSIS'!$BF$82</f>
        <v>0</v>
      </c>
      <c r="X108" s="38">
        <f t="shared" si="98"/>
        <v>0</v>
      </c>
      <c r="Y108" s="33">
        <f t="shared" si="99"/>
        <v>342000</v>
      </c>
      <c r="Z108" s="33">
        <f t="shared" si="100"/>
        <v>0</v>
      </c>
      <c r="AA108" s="33">
        <f t="shared" si="101"/>
        <v>342000</v>
      </c>
      <c r="AB108" s="33">
        <f>'[1]Summary for IPSIS'!$L$82+'[1]Summary for IPSIS'!$X$82+'[1]Summary for IPSIS'!$AJ$82</f>
        <v>0</v>
      </c>
      <c r="AC108" s="38">
        <f>0</f>
        <v>0</v>
      </c>
      <c r="AD108" s="38">
        <f t="shared" si="102"/>
        <v>0</v>
      </c>
      <c r="AE108" s="40">
        <f>0</f>
        <v>0</v>
      </c>
      <c r="AF108" s="40">
        <f>0</f>
        <v>0</v>
      </c>
      <c r="AG108" s="38"/>
      <c r="AH108" s="38">
        <f t="shared" si="103"/>
        <v>0</v>
      </c>
      <c r="AI108" s="33">
        <f>'[1]Summary for IPSIS'!$AV$82+'[1]Summary for IPSIS'!$BH$82</f>
        <v>0</v>
      </c>
      <c r="AJ108" s="38">
        <f>0</f>
        <v>0</v>
      </c>
      <c r="AK108" s="38">
        <f t="shared" si="104"/>
        <v>0</v>
      </c>
      <c r="AL108" s="189">
        <f t="shared" si="93"/>
        <v>-342000</v>
      </c>
    </row>
    <row r="109" spans="2:46" ht="31.15" customHeight="1" x14ac:dyDescent="0.2">
      <c r="B109" s="47" t="s">
        <v>27</v>
      </c>
      <c r="C109" s="305" t="s">
        <v>382</v>
      </c>
      <c r="D109" s="14"/>
      <c r="E109" s="275" t="s">
        <v>203</v>
      </c>
      <c r="F109" s="16" t="s">
        <v>127</v>
      </c>
      <c r="G109" s="10" t="s">
        <v>381</v>
      </c>
      <c r="H109" s="179">
        <v>2021</v>
      </c>
      <c r="I109" s="179">
        <v>2025</v>
      </c>
      <c r="J109" s="30">
        <f>'[1]Summary for IPSIS'!$H$83+'[1]Summary for IPSIS'!$I$83</f>
        <v>0</v>
      </c>
      <c r="K109" s="30">
        <f>'[1]Summary for IPSIS'!$J$83</f>
        <v>0</v>
      </c>
      <c r="L109" s="38">
        <f t="shared" si="94"/>
        <v>0</v>
      </c>
      <c r="M109" s="30">
        <f>'[1]Summary for IPSIS'!$T$83+'[1]Summary for IPSIS'!$U$83</f>
        <v>1200000</v>
      </c>
      <c r="N109" s="30">
        <f>'[1]Summary for IPSIS'!$V$83</f>
        <v>0</v>
      </c>
      <c r="O109" s="38">
        <f t="shared" si="95"/>
        <v>1200000</v>
      </c>
      <c r="P109" s="33">
        <f>'[1]Summary for IPSIS'!$AF$83+'[1]Summary for IPSIS'!$AG$83</f>
        <v>1200000</v>
      </c>
      <c r="Q109" s="38">
        <f>'[1]Summary for IPSIS'!$AH$83</f>
        <v>0</v>
      </c>
      <c r="R109" s="38">
        <f t="shared" si="96"/>
        <v>1200000</v>
      </c>
      <c r="S109" s="33">
        <f>'[1]Summary for IPSIS'!$AR$83+'[1]Summary for IPSIS'!$AS$83</f>
        <v>1200000</v>
      </c>
      <c r="T109" s="38">
        <f>'[1]Summary for IPSIS'!$AT$83</f>
        <v>0</v>
      </c>
      <c r="U109" s="38">
        <f t="shared" si="97"/>
        <v>1200000</v>
      </c>
      <c r="V109" s="33">
        <f>'[1]Summary for IPSIS'!$BD$83+'[1]Summary for IPSIS'!$BE$83</f>
        <v>1200000</v>
      </c>
      <c r="W109" s="38">
        <f>'[1]Summary for IPSIS'!$BF$83</f>
        <v>0</v>
      </c>
      <c r="X109" s="38">
        <f t="shared" si="98"/>
        <v>1200000</v>
      </c>
      <c r="Y109" s="33">
        <f t="shared" si="99"/>
        <v>4800000</v>
      </c>
      <c r="Z109" s="33">
        <f t="shared" si="100"/>
        <v>0</v>
      </c>
      <c r="AA109" s="33">
        <f t="shared" si="101"/>
        <v>4800000</v>
      </c>
      <c r="AB109" s="33">
        <f>'[1]Summary for IPSIS'!$L$83+'[1]Summary for IPSIS'!$X$83+'[1]Summary for IPSIS'!$AJ$83</f>
        <v>2400000</v>
      </c>
      <c r="AC109" s="38">
        <f>0</f>
        <v>0</v>
      </c>
      <c r="AD109" s="38">
        <f t="shared" si="102"/>
        <v>2400000</v>
      </c>
      <c r="AE109" s="40">
        <f>0</f>
        <v>0</v>
      </c>
      <c r="AF109" s="40">
        <f>0</f>
        <v>0</v>
      </c>
      <c r="AG109" s="38"/>
      <c r="AH109" s="38">
        <f t="shared" si="103"/>
        <v>0</v>
      </c>
      <c r="AI109" s="33">
        <f>'[1]Summary for IPSIS'!$AV$83+'[1]Summary for IPSIS'!$BH$83</f>
        <v>2400000</v>
      </c>
      <c r="AJ109" s="38">
        <f>0</f>
        <v>0</v>
      </c>
      <c r="AK109" s="38">
        <f t="shared" si="104"/>
        <v>2400000</v>
      </c>
      <c r="AL109" s="189">
        <f t="shared" si="93"/>
        <v>0</v>
      </c>
    </row>
    <row r="110" spans="2:46" ht="42.75" customHeight="1" thickBot="1" x14ac:dyDescent="0.25">
      <c r="B110" s="207" t="s">
        <v>167</v>
      </c>
      <c r="C110" s="190" t="s">
        <v>383</v>
      </c>
      <c r="D110" s="161"/>
      <c r="E110" s="275" t="s">
        <v>202</v>
      </c>
      <c r="F110" s="211" t="s">
        <v>127</v>
      </c>
      <c r="G110" s="74" t="s">
        <v>363</v>
      </c>
      <c r="H110" s="179">
        <v>2021</v>
      </c>
      <c r="I110" s="179">
        <v>2025</v>
      </c>
      <c r="J110" s="30">
        <f>'[1]Summary for IPSIS'!$H$84+'[1]Summary for IPSIS'!$I$84</f>
        <v>2970000</v>
      </c>
      <c r="K110" s="30">
        <f>'[1]Summary for IPSIS'!$J$84</f>
        <v>0</v>
      </c>
      <c r="L110" s="80">
        <f t="shared" si="94"/>
        <v>2970000</v>
      </c>
      <c r="M110" s="30">
        <f>'[1]Summary for IPSIS'!$T$84+'[1]Summary for IPSIS'!$U$84</f>
        <v>2970000</v>
      </c>
      <c r="N110" s="30">
        <f>'[1]Summary for IPSIS'!$V$84</f>
        <v>0</v>
      </c>
      <c r="O110" s="80">
        <f t="shared" si="95"/>
        <v>2970000</v>
      </c>
      <c r="P110" s="33">
        <f>'[1]Summary for IPSIS'!$AF$84+'[1]Summary for IPSIS'!$AG$84</f>
        <v>2970000</v>
      </c>
      <c r="Q110" s="38">
        <f>'[1]Summary for IPSIS'!$AH$84</f>
        <v>0</v>
      </c>
      <c r="R110" s="80">
        <f t="shared" si="96"/>
        <v>2970000</v>
      </c>
      <c r="S110" s="33">
        <f>'[1]Summary for IPSIS'!$AR$84+'[1]Summary for IPSIS'!$AS$84</f>
        <v>2970000</v>
      </c>
      <c r="T110" s="38">
        <f>'[1]Summary for IPSIS'!$AT$84</f>
        <v>0</v>
      </c>
      <c r="U110" s="80">
        <f t="shared" si="97"/>
        <v>2970000</v>
      </c>
      <c r="V110" s="33">
        <f>'[1]Summary for IPSIS'!$BD$84+'[1]Summary for IPSIS'!$BE$84</f>
        <v>2970000</v>
      </c>
      <c r="W110" s="38">
        <f>'[1]Summary for IPSIS'!$BF$84</f>
        <v>0</v>
      </c>
      <c r="X110" s="80">
        <f t="shared" si="98"/>
        <v>2970000</v>
      </c>
      <c r="Y110" s="208">
        <f t="shared" si="99"/>
        <v>14850000</v>
      </c>
      <c r="Z110" s="208">
        <f t="shared" si="100"/>
        <v>0</v>
      </c>
      <c r="AA110" s="208">
        <f t="shared" si="101"/>
        <v>14850000</v>
      </c>
      <c r="AB110" s="33">
        <f>'[1]Summary for IPSIS'!$L$84+'[1]Summary for IPSIS'!$X$84+'[1]Summary for IPSIS'!$AJ$84</f>
        <v>0</v>
      </c>
      <c r="AC110" s="80">
        <f>0</f>
        <v>0</v>
      </c>
      <c r="AD110" s="80">
        <f t="shared" si="102"/>
        <v>0</v>
      </c>
      <c r="AE110" s="40">
        <f>14850000</f>
        <v>14850000</v>
      </c>
      <c r="AF110" s="72">
        <f>0</f>
        <v>0</v>
      </c>
      <c r="AG110" s="80"/>
      <c r="AH110" s="80">
        <f t="shared" si="103"/>
        <v>14850000</v>
      </c>
      <c r="AI110" s="33">
        <f>'[1]Summary for IPSIS'!$AV$84+'[1]Summary for IPSIS'!$BH$84</f>
        <v>0</v>
      </c>
      <c r="AJ110" s="80">
        <f>0</f>
        <v>0</v>
      </c>
      <c r="AK110" s="80">
        <f t="shared" si="104"/>
        <v>0</v>
      </c>
      <c r="AL110" s="196">
        <f t="shared" si="93"/>
        <v>0</v>
      </c>
    </row>
    <row r="111" spans="2:46" s="6" customFormat="1" ht="27.75" customHeight="1" thickBot="1" x14ac:dyDescent="0.25">
      <c r="B111" s="56"/>
      <c r="C111" s="63" t="s">
        <v>64</v>
      </c>
      <c r="D111" s="64"/>
      <c r="E111" s="64"/>
      <c r="F111" s="54"/>
      <c r="G111" s="54"/>
      <c r="H111" s="54"/>
      <c r="I111" s="54"/>
      <c r="J111" s="55">
        <f>SUM(J106:J110)</f>
        <v>4874640</v>
      </c>
      <c r="K111" s="55">
        <f t="shared" ref="K111:U111" si="106">SUM(K106:K110)</f>
        <v>0</v>
      </c>
      <c r="L111" s="55">
        <f t="shared" si="106"/>
        <v>4874640</v>
      </c>
      <c r="M111" s="55">
        <f t="shared" si="106"/>
        <v>6074640</v>
      </c>
      <c r="N111" s="55">
        <f t="shared" si="106"/>
        <v>0</v>
      </c>
      <c r="O111" s="55">
        <f t="shared" si="106"/>
        <v>6074640</v>
      </c>
      <c r="P111" s="55">
        <f t="shared" si="106"/>
        <v>6074640</v>
      </c>
      <c r="Q111" s="55">
        <f t="shared" si="106"/>
        <v>0</v>
      </c>
      <c r="R111" s="55">
        <f t="shared" si="106"/>
        <v>6074640</v>
      </c>
      <c r="S111" s="55">
        <f t="shared" si="106"/>
        <v>4170000</v>
      </c>
      <c r="T111" s="55">
        <f t="shared" si="106"/>
        <v>0</v>
      </c>
      <c r="U111" s="55">
        <f t="shared" si="106"/>
        <v>4170000</v>
      </c>
      <c r="V111" s="55">
        <f t="shared" ref="V111" si="107">SUM(V106:V110)</f>
        <v>4170000</v>
      </c>
      <c r="W111" s="55">
        <f t="shared" ref="W111" si="108">SUM(W106:W110)</f>
        <v>0</v>
      </c>
      <c r="X111" s="55">
        <f t="shared" ref="X111" si="109">SUM(X106:X110)</f>
        <v>4170000</v>
      </c>
      <c r="Y111" s="318">
        <f t="shared" ref="Y111" si="110">SUM(Y106:Y110)</f>
        <v>25363920</v>
      </c>
      <c r="Z111" s="318">
        <f t="shared" ref="Z111" si="111">SUM(Z106:Z110)</f>
        <v>0</v>
      </c>
      <c r="AA111" s="318">
        <f t="shared" ref="AA111" si="112">SUM(AA106:AA110)</f>
        <v>25363920</v>
      </c>
      <c r="AB111" s="55">
        <f t="shared" ref="AB111" si="113">SUM(AB106:AB110)</f>
        <v>7771920</v>
      </c>
      <c r="AC111" s="55">
        <f t="shared" ref="AC111" si="114">SUM(AC106:AC110)</f>
        <v>0</v>
      </c>
      <c r="AD111" s="55">
        <f t="shared" ref="AD111" si="115">SUM(AD106:AD110)</f>
        <v>7771920</v>
      </c>
      <c r="AE111" s="55">
        <f t="shared" ref="AE111" si="116">SUM(AE106:AE110)</f>
        <v>14850000</v>
      </c>
      <c r="AF111" s="55">
        <f t="shared" ref="AF111" si="117">SUM(AF106:AF110)</f>
        <v>0</v>
      </c>
      <c r="AG111" s="55"/>
      <c r="AH111" s="55">
        <f t="shared" ref="AH111" si="118">SUM(AH106:AH110)</f>
        <v>14850000</v>
      </c>
      <c r="AI111" s="55">
        <f t="shared" ref="AI111" si="119">SUM(AI106:AI110)</f>
        <v>2400000</v>
      </c>
      <c r="AJ111" s="55">
        <f t="shared" ref="AJ111" si="120">SUM(AJ106:AJ110)</f>
        <v>0</v>
      </c>
      <c r="AK111" s="55">
        <f t="shared" ref="AK111" si="121">SUM(AK106:AK110)</f>
        <v>2400000</v>
      </c>
      <c r="AL111" s="162">
        <f t="shared" ref="AL111" si="122">SUM(AL106:AL110)</f>
        <v>-342000</v>
      </c>
      <c r="AM111" s="35"/>
      <c r="AN111" s="139"/>
      <c r="AO111" s="35"/>
      <c r="AP111" s="35"/>
      <c r="AQ111" s="35"/>
      <c r="AR111" s="35"/>
      <c r="AS111" s="35"/>
      <c r="AT111" s="35"/>
    </row>
    <row r="112" spans="2:46" ht="48" customHeight="1" x14ac:dyDescent="0.2">
      <c r="B112" s="149">
        <v>3.4</v>
      </c>
      <c r="C112" s="398" t="s">
        <v>385</v>
      </c>
      <c r="D112" s="399"/>
      <c r="E112" s="187"/>
      <c r="F112" s="73"/>
      <c r="G112" s="73"/>
      <c r="H112" s="79"/>
      <c r="I112" s="79"/>
      <c r="J112" s="78"/>
      <c r="K112" s="78"/>
      <c r="L112" s="76"/>
      <c r="M112" s="78"/>
      <c r="N112" s="78"/>
      <c r="O112" s="76"/>
      <c r="P112" s="78"/>
      <c r="Q112" s="76"/>
      <c r="R112" s="76"/>
      <c r="S112" s="78"/>
      <c r="T112" s="76"/>
      <c r="U112" s="76"/>
      <c r="V112" s="78"/>
      <c r="W112" s="76"/>
      <c r="X112" s="76"/>
      <c r="Y112" s="78"/>
      <c r="Z112" s="78"/>
      <c r="AA112" s="78"/>
      <c r="AB112" s="78"/>
      <c r="AC112" s="76"/>
      <c r="AD112" s="76"/>
      <c r="AE112" s="78"/>
      <c r="AF112" s="76"/>
      <c r="AG112" s="76"/>
      <c r="AH112" s="76"/>
      <c r="AI112" s="78"/>
      <c r="AJ112" s="76"/>
      <c r="AK112" s="76"/>
      <c r="AL112" s="77"/>
    </row>
    <row r="113" spans="2:46" ht="21" customHeight="1" x14ac:dyDescent="0.2">
      <c r="B113" s="150"/>
      <c r="C113" s="107" t="s">
        <v>126</v>
      </c>
      <c r="D113" s="58"/>
      <c r="E113" s="58"/>
      <c r="F113" s="17"/>
      <c r="G113" s="17"/>
      <c r="H113" s="15"/>
      <c r="I113" s="15"/>
      <c r="J113" s="33"/>
      <c r="K113" s="33"/>
      <c r="L113" s="38"/>
      <c r="M113" s="33"/>
      <c r="N113" s="33"/>
      <c r="O113" s="38"/>
      <c r="P113" s="33"/>
      <c r="Q113" s="38"/>
      <c r="R113" s="38"/>
      <c r="S113" s="33"/>
      <c r="T113" s="38"/>
      <c r="U113" s="38"/>
      <c r="V113" s="33"/>
      <c r="W113" s="38"/>
      <c r="X113" s="38"/>
      <c r="Y113" s="33"/>
      <c r="Z113" s="33"/>
      <c r="AA113" s="33"/>
      <c r="AB113" s="33"/>
      <c r="AC113" s="38"/>
      <c r="AD113" s="38"/>
      <c r="AE113" s="33"/>
      <c r="AF113" s="38"/>
      <c r="AG113" s="38"/>
      <c r="AH113" s="38"/>
      <c r="AI113" s="33"/>
      <c r="AJ113" s="38"/>
      <c r="AK113" s="38"/>
      <c r="AL113" s="39"/>
    </row>
    <row r="114" spans="2:46" ht="25.5" x14ac:dyDescent="0.2">
      <c r="B114" s="47" t="s">
        <v>386</v>
      </c>
      <c r="C114" s="171" t="s">
        <v>384</v>
      </c>
      <c r="D114" s="45"/>
      <c r="E114" s="275" t="s">
        <v>203</v>
      </c>
      <c r="F114" s="16" t="s">
        <v>127</v>
      </c>
      <c r="G114" s="10" t="s">
        <v>363</v>
      </c>
      <c r="H114" s="306">
        <v>2021</v>
      </c>
      <c r="I114" s="306">
        <v>2025</v>
      </c>
      <c r="J114" s="40">
        <f>'[1]Summary for IPSIS'!$H$86+'[1]Summary for IPSIS'!$I$86</f>
        <v>204880</v>
      </c>
      <c r="K114" s="36">
        <f>'[1]Summary for IPSIS'!$J$86</f>
        <v>0</v>
      </c>
      <c r="L114" s="36">
        <f>SUM(J114:K114)</f>
        <v>204880</v>
      </c>
      <c r="M114" s="40">
        <f>'[1]Summary for IPSIS'!$T$86+'[1]Summary for IPSIS'!$U$86</f>
        <v>204880</v>
      </c>
      <c r="N114" s="36">
        <f>'[1]Summary for IPSIS'!$V$86</f>
        <v>0</v>
      </c>
      <c r="O114" s="36">
        <f>SUM(M114:N114)</f>
        <v>204880</v>
      </c>
      <c r="P114" s="40">
        <f>'[1]Summary for IPSIS'!$AF$86+'[1]Summary for IPSIS'!$AG$86</f>
        <v>204880</v>
      </c>
      <c r="Q114" s="36">
        <f>'[1]Summary for IPSIS'!$AH$86</f>
        <v>0</v>
      </c>
      <c r="R114" s="36">
        <f>SUM(P114:Q114)</f>
        <v>204880</v>
      </c>
      <c r="S114" s="40">
        <f>'[1]Summary for IPSIS'!$AR$86+'[1]Summary for IPSIS'!$AS$86</f>
        <v>204880</v>
      </c>
      <c r="T114" s="36">
        <f>'[1]Summary for IPSIS'!$AT$86</f>
        <v>0</v>
      </c>
      <c r="U114" s="36">
        <f>SUM(S114:T114)</f>
        <v>204880</v>
      </c>
      <c r="V114" s="40">
        <f>'[1]Summary for IPSIS'!$BD$86+'[1]Summary for IPSIS'!$BE$86</f>
        <v>204880</v>
      </c>
      <c r="W114" s="36">
        <f>'[1]Summary for IPSIS'!$BF$86</f>
        <v>0</v>
      </c>
      <c r="X114" s="36">
        <f>SUM(V114:W114)</f>
        <v>204880</v>
      </c>
      <c r="Y114" s="40">
        <f>J114+M114+P114+S114+V114</f>
        <v>1024400</v>
      </c>
      <c r="Z114" s="40">
        <f>K114+N114+Q114+T114+W114</f>
        <v>0</v>
      </c>
      <c r="AA114" s="40">
        <f>SUM(Y114:Z114)</f>
        <v>1024400</v>
      </c>
      <c r="AB114" s="33">
        <f>'[1]Summary for IPSIS'!$L$86+'[1]Summary for IPSIS'!$X$86+'[1]Summary for IPSIS'!$AJ$86</f>
        <v>614640</v>
      </c>
      <c r="AC114" s="38">
        <f>0</f>
        <v>0</v>
      </c>
      <c r="AD114" s="38">
        <f>SUM(AB114:AC114)</f>
        <v>614640</v>
      </c>
      <c r="AE114" s="40">
        <f>0</f>
        <v>0</v>
      </c>
      <c r="AF114" s="38">
        <f>0</f>
        <v>0</v>
      </c>
      <c r="AG114" s="38"/>
      <c r="AH114" s="38">
        <f>SUM(AE114:AF114)</f>
        <v>0</v>
      </c>
      <c r="AI114" s="33">
        <f>'[1]Summary for IPSIS'!$AV$86+'[1]Summary for IPSIS'!$BH$86</f>
        <v>409760</v>
      </c>
      <c r="AJ114" s="38">
        <f>0</f>
        <v>0</v>
      </c>
      <c r="AK114" s="38">
        <f>SUM(AI114:AJ114)</f>
        <v>409760</v>
      </c>
      <c r="AL114" s="189">
        <f t="shared" ref="AL114:AL116" si="123">SUM(AK114+AH114+AD114)-AA114</f>
        <v>0</v>
      </c>
    </row>
    <row r="115" spans="2:46" ht="38.25" x14ac:dyDescent="0.2">
      <c r="B115" s="47" t="s">
        <v>387</v>
      </c>
      <c r="C115" s="169" t="s">
        <v>389</v>
      </c>
      <c r="D115" s="45"/>
      <c r="E115" s="275" t="s">
        <v>202</v>
      </c>
      <c r="F115" s="16" t="s">
        <v>127</v>
      </c>
      <c r="G115" s="10" t="s">
        <v>363</v>
      </c>
      <c r="H115" s="307">
        <v>2021</v>
      </c>
      <c r="I115" s="307">
        <v>2025</v>
      </c>
      <c r="J115" s="40">
        <f>'[1]Summary for IPSIS'!$H$87+'[1]Summary for IPSIS'!$I$87</f>
        <v>216000</v>
      </c>
      <c r="K115" s="36">
        <f>'[1]Summary for IPSIS'!$J$87</f>
        <v>0</v>
      </c>
      <c r="L115" s="36">
        <f t="shared" ref="L115:L116" si="124">SUM(J115:K115)</f>
        <v>216000</v>
      </c>
      <c r="M115" s="40">
        <f>'[1]Summary for IPSIS'!$T$87+'[1]Summary for IPSIS'!$U$87</f>
        <v>216000</v>
      </c>
      <c r="N115" s="36">
        <f>'[1]Summary for IPSIS'!$V$87</f>
        <v>0</v>
      </c>
      <c r="O115" s="36">
        <f t="shared" ref="O115:O116" si="125">SUM(M115:N115)</f>
        <v>216000</v>
      </c>
      <c r="P115" s="40">
        <f>'[1]Summary for IPSIS'!$AF$87+'[1]Summary for IPSIS'!$AG$87</f>
        <v>216000</v>
      </c>
      <c r="Q115" s="36">
        <f>'[1]Summary for IPSIS'!$AH$87</f>
        <v>0</v>
      </c>
      <c r="R115" s="36">
        <f t="shared" ref="R115:R116" si="126">SUM(P115:Q115)</f>
        <v>216000</v>
      </c>
      <c r="S115" s="40">
        <f>'[1]Summary for IPSIS'!$AR$87+'[1]Summary for IPSIS'!$AS$87</f>
        <v>216000</v>
      </c>
      <c r="T115" s="36">
        <f>'[1]Summary for IPSIS'!$AT$87</f>
        <v>0</v>
      </c>
      <c r="U115" s="36">
        <f t="shared" ref="U115:U116" si="127">SUM(S115:T115)</f>
        <v>216000</v>
      </c>
      <c r="V115" s="40">
        <f>'[1]Summary for IPSIS'!$BD$87+'[1]Summary for IPSIS'!$BE$87</f>
        <v>216000</v>
      </c>
      <c r="W115" s="36">
        <f>'[1]Summary for IPSIS'!$BF$87</f>
        <v>0</v>
      </c>
      <c r="X115" s="36">
        <f t="shared" ref="X115:X116" si="128">SUM(V115:W115)</f>
        <v>216000</v>
      </c>
      <c r="Y115" s="40">
        <f t="shared" ref="Y115:Y116" si="129">J115+M115+P115+S115+V115</f>
        <v>1080000</v>
      </c>
      <c r="Z115" s="40">
        <f t="shared" ref="Z115:Z116" si="130">K115+N115+Q115+T115+W115</f>
        <v>0</v>
      </c>
      <c r="AA115" s="40">
        <f t="shared" ref="AA115:AA116" si="131">SUM(Y115:Z115)</f>
        <v>1080000</v>
      </c>
      <c r="AB115" s="33">
        <f>'[1]Summary for IPSIS'!$L$87+'[1]Summary for IPSIS'!$X$87+'[1]Summary for IPSIS'!$AJ$87</f>
        <v>648000</v>
      </c>
      <c r="AC115" s="38">
        <f>0</f>
        <v>0</v>
      </c>
      <c r="AD115" s="38">
        <f t="shared" ref="AD115:AD116" si="132">SUM(AB115:AC115)</f>
        <v>648000</v>
      </c>
      <c r="AE115" s="40">
        <f>0</f>
        <v>0</v>
      </c>
      <c r="AF115" s="38">
        <f>0</f>
        <v>0</v>
      </c>
      <c r="AG115" s="38"/>
      <c r="AH115" s="38">
        <f t="shared" ref="AH115:AH116" si="133">SUM(AE115:AF115)</f>
        <v>0</v>
      </c>
      <c r="AI115" s="33">
        <f>'[1]Summary for IPSIS'!$AV$87+'[1]Summary for IPSIS'!$BH$87</f>
        <v>432000</v>
      </c>
      <c r="AJ115" s="38">
        <f>0</f>
        <v>0</v>
      </c>
      <c r="AK115" s="38">
        <f t="shared" ref="AK115:AK116" si="134">SUM(AI115:AJ115)</f>
        <v>432000</v>
      </c>
      <c r="AL115" s="189">
        <f t="shared" si="123"/>
        <v>0</v>
      </c>
    </row>
    <row r="116" spans="2:46" ht="39" thickBot="1" x14ac:dyDescent="0.25">
      <c r="B116" s="47" t="s">
        <v>388</v>
      </c>
      <c r="C116" s="177" t="s">
        <v>390</v>
      </c>
      <c r="D116" s="45"/>
      <c r="E116" s="275" t="s">
        <v>202</v>
      </c>
      <c r="F116" s="16" t="s">
        <v>127</v>
      </c>
      <c r="G116" s="10" t="s">
        <v>391</v>
      </c>
      <c r="H116" s="307">
        <v>2021</v>
      </c>
      <c r="I116" s="307">
        <v>2025</v>
      </c>
      <c r="J116" s="40">
        <f>'[1]Summary for IPSIS'!$H$88+'[1]Summary for IPSIS'!$I$88</f>
        <v>432000</v>
      </c>
      <c r="K116" s="36">
        <f>'[1]Summary for IPSIS'!$J$88</f>
        <v>0</v>
      </c>
      <c r="L116" s="36">
        <f t="shared" si="124"/>
        <v>432000</v>
      </c>
      <c r="M116" s="40">
        <f>'[1]Summary for IPSIS'!$T$88+'[1]Summary for IPSIS'!$U$88</f>
        <v>432000</v>
      </c>
      <c r="N116" s="36">
        <f>'[1]Summary for IPSIS'!$V$88</f>
        <v>0</v>
      </c>
      <c r="O116" s="36">
        <f t="shared" si="125"/>
        <v>432000</v>
      </c>
      <c r="P116" s="40">
        <f>'[1]Summary for IPSIS'!$AF$88+'[1]Summary for IPSIS'!$AG$88</f>
        <v>432000</v>
      </c>
      <c r="Q116" s="36">
        <f>'[1]Summary for IPSIS'!$AH$88</f>
        <v>0</v>
      </c>
      <c r="R116" s="36">
        <f t="shared" si="126"/>
        <v>432000</v>
      </c>
      <c r="S116" s="40">
        <f>'[1]Summary for IPSIS'!$AR$88+'[1]Summary for IPSIS'!$AS$88</f>
        <v>432000</v>
      </c>
      <c r="T116" s="36">
        <f>'[1]Summary for IPSIS'!$AT$88</f>
        <v>0</v>
      </c>
      <c r="U116" s="36">
        <f t="shared" si="127"/>
        <v>432000</v>
      </c>
      <c r="V116" s="40">
        <f>'[1]Summary for IPSIS'!$BD$88+'[1]Summary for IPSIS'!$BE$88</f>
        <v>432000</v>
      </c>
      <c r="W116" s="36">
        <f>'[1]Summary for IPSIS'!$BF$88</f>
        <v>0</v>
      </c>
      <c r="X116" s="36">
        <f t="shared" si="128"/>
        <v>432000</v>
      </c>
      <c r="Y116" s="40">
        <f t="shared" si="129"/>
        <v>2160000</v>
      </c>
      <c r="Z116" s="40">
        <f t="shared" si="130"/>
        <v>0</v>
      </c>
      <c r="AA116" s="40">
        <f t="shared" si="131"/>
        <v>2160000</v>
      </c>
      <c r="AB116" s="33">
        <f>'[1]Summary for IPSIS'!$L$88+'[1]Summary for IPSIS'!$X$88+'[1]Summary for IPSIS'!$AJ$88</f>
        <v>1296000</v>
      </c>
      <c r="AC116" s="38">
        <f>0</f>
        <v>0</v>
      </c>
      <c r="AD116" s="38">
        <f t="shared" si="132"/>
        <v>1296000</v>
      </c>
      <c r="AE116" s="40">
        <f>0</f>
        <v>0</v>
      </c>
      <c r="AF116" s="38">
        <f>0</f>
        <v>0</v>
      </c>
      <c r="AG116" s="38"/>
      <c r="AH116" s="38">
        <f t="shared" si="133"/>
        <v>0</v>
      </c>
      <c r="AI116" s="33">
        <f>'[1]Summary for IPSIS'!$AV$88+'[1]Summary for IPSIS'!$BH$88</f>
        <v>864000</v>
      </c>
      <c r="AJ116" s="38">
        <f>0</f>
        <v>0</v>
      </c>
      <c r="AK116" s="38">
        <f t="shared" si="134"/>
        <v>864000</v>
      </c>
      <c r="AL116" s="189">
        <f t="shared" si="123"/>
        <v>0</v>
      </c>
    </row>
    <row r="117" spans="2:46" s="6" customFormat="1" ht="29.25" customHeight="1" thickBot="1" x14ac:dyDescent="0.25">
      <c r="B117" s="56"/>
      <c r="C117" s="63" t="s">
        <v>368</v>
      </c>
      <c r="D117" s="64"/>
      <c r="E117" s="64"/>
      <c r="F117" s="54"/>
      <c r="G117" s="54"/>
      <c r="H117" s="54"/>
      <c r="I117" s="54"/>
      <c r="J117" s="55">
        <f t="shared" ref="J117:AF117" si="135">SUM(J114:J116)</f>
        <v>852880</v>
      </c>
      <c r="K117" s="55">
        <f t="shared" si="135"/>
        <v>0</v>
      </c>
      <c r="L117" s="55">
        <f t="shared" si="135"/>
        <v>852880</v>
      </c>
      <c r="M117" s="55">
        <f t="shared" si="135"/>
        <v>852880</v>
      </c>
      <c r="N117" s="55">
        <f t="shared" si="135"/>
        <v>0</v>
      </c>
      <c r="O117" s="55">
        <f t="shared" si="135"/>
        <v>852880</v>
      </c>
      <c r="P117" s="55">
        <f t="shared" si="135"/>
        <v>852880</v>
      </c>
      <c r="Q117" s="55">
        <f t="shared" si="135"/>
        <v>0</v>
      </c>
      <c r="R117" s="55">
        <f t="shared" si="135"/>
        <v>852880</v>
      </c>
      <c r="S117" s="55">
        <f t="shared" si="135"/>
        <v>852880</v>
      </c>
      <c r="T117" s="55">
        <f t="shared" si="135"/>
        <v>0</v>
      </c>
      <c r="U117" s="55">
        <f t="shared" si="135"/>
        <v>852880</v>
      </c>
      <c r="V117" s="55">
        <f t="shared" si="135"/>
        <v>852880</v>
      </c>
      <c r="W117" s="55">
        <f t="shared" si="135"/>
        <v>0</v>
      </c>
      <c r="X117" s="55">
        <f t="shared" si="135"/>
        <v>852880</v>
      </c>
      <c r="Y117" s="318">
        <f t="shared" si="135"/>
        <v>4264400</v>
      </c>
      <c r="Z117" s="318">
        <f t="shared" si="135"/>
        <v>0</v>
      </c>
      <c r="AA117" s="318">
        <f t="shared" si="135"/>
        <v>4264400</v>
      </c>
      <c r="AB117" s="55">
        <f t="shared" si="135"/>
        <v>2558640</v>
      </c>
      <c r="AC117" s="55">
        <f t="shared" si="135"/>
        <v>0</v>
      </c>
      <c r="AD117" s="55">
        <f t="shared" si="135"/>
        <v>2558640</v>
      </c>
      <c r="AE117" s="55">
        <f t="shared" si="135"/>
        <v>0</v>
      </c>
      <c r="AF117" s="55">
        <f t="shared" si="135"/>
        <v>0</v>
      </c>
      <c r="AG117" s="55"/>
      <c r="AH117" s="55">
        <f>SUM(AH114:AH116)</f>
        <v>0</v>
      </c>
      <c r="AI117" s="55">
        <f>SUM(AI114:AI116)</f>
        <v>1705760</v>
      </c>
      <c r="AJ117" s="55">
        <f>SUM(AJ114:AJ116)</f>
        <v>0</v>
      </c>
      <c r="AK117" s="55">
        <f>SUM(AK114:AK116)</f>
        <v>1705760</v>
      </c>
      <c r="AL117" s="197">
        <f>SUM(AL114:AL116)</f>
        <v>0</v>
      </c>
      <c r="AM117" s="35"/>
      <c r="AN117" s="35"/>
      <c r="AO117" s="35"/>
      <c r="AP117" s="35"/>
      <c r="AQ117" s="35"/>
      <c r="AR117" s="35"/>
      <c r="AS117" s="35"/>
      <c r="AT117" s="35"/>
    </row>
    <row r="118" spans="2:46" s="6" customFormat="1" ht="29.25" customHeight="1" thickBot="1" x14ac:dyDescent="0.25">
      <c r="B118" s="56"/>
      <c r="C118" s="396" t="s">
        <v>369</v>
      </c>
      <c r="D118" s="397"/>
      <c r="E118" s="168"/>
      <c r="F118" s="54"/>
      <c r="G118" s="54"/>
      <c r="H118" s="54"/>
      <c r="I118" s="54"/>
      <c r="J118" s="55">
        <f>J117+J111+J103+J96</f>
        <v>162418168</v>
      </c>
      <c r="K118" s="55">
        <f t="shared" ref="K118:AL118" si="136">K117+K111+K103+K96</f>
        <v>0</v>
      </c>
      <c r="L118" s="55">
        <f t="shared" si="136"/>
        <v>162418168</v>
      </c>
      <c r="M118" s="55">
        <f t="shared" si="136"/>
        <v>172026488</v>
      </c>
      <c r="N118" s="55">
        <f t="shared" si="136"/>
        <v>0</v>
      </c>
      <c r="O118" s="55">
        <f t="shared" si="136"/>
        <v>172026488</v>
      </c>
      <c r="P118" s="55">
        <f t="shared" si="136"/>
        <v>82670464</v>
      </c>
      <c r="Q118" s="55">
        <f t="shared" si="136"/>
        <v>0</v>
      </c>
      <c r="R118" s="55">
        <f t="shared" si="136"/>
        <v>82670464</v>
      </c>
      <c r="S118" s="55">
        <f t="shared" si="136"/>
        <v>42965824</v>
      </c>
      <c r="T118" s="55">
        <f t="shared" si="136"/>
        <v>0</v>
      </c>
      <c r="U118" s="55">
        <f t="shared" si="136"/>
        <v>42965824</v>
      </c>
      <c r="V118" s="55">
        <f t="shared" si="136"/>
        <v>42965824</v>
      </c>
      <c r="W118" s="55">
        <f t="shared" si="136"/>
        <v>0</v>
      </c>
      <c r="X118" s="55">
        <f t="shared" si="136"/>
        <v>42965824</v>
      </c>
      <c r="Y118" s="318">
        <f t="shared" si="136"/>
        <v>503046768</v>
      </c>
      <c r="Z118" s="318">
        <f t="shared" si="136"/>
        <v>0</v>
      </c>
      <c r="AA118" s="318">
        <f t="shared" si="136"/>
        <v>503046768</v>
      </c>
      <c r="AB118" s="55">
        <f t="shared" si="136"/>
        <v>283649056</v>
      </c>
      <c r="AC118" s="55">
        <f t="shared" si="136"/>
        <v>0</v>
      </c>
      <c r="AD118" s="55">
        <f t="shared" si="136"/>
        <v>283649056</v>
      </c>
      <c r="AE118" s="55">
        <f t="shared" si="136"/>
        <v>80951440</v>
      </c>
      <c r="AF118" s="55">
        <f t="shared" si="136"/>
        <v>0</v>
      </c>
      <c r="AG118" s="55"/>
      <c r="AH118" s="55">
        <f t="shared" si="136"/>
        <v>80951440</v>
      </c>
      <c r="AI118" s="55">
        <f t="shared" si="136"/>
        <v>74589472</v>
      </c>
      <c r="AJ118" s="55">
        <f t="shared" si="136"/>
        <v>0</v>
      </c>
      <c r="AK118" s="55">
        <f t="shared" si="136"/>
        <v>74589472</v>
      </c>
      <c r="AL118" s="162">
        <f t="shared" si="136"/>
        <v>-63856800</v>
      </c>
      <c r="AM118" s="35"/>
      <c r="AN118" s="35"/>
      <c r="AO118" s="35"/>
      <c r="AP118" s="35"/>
      <c r="AQ118" s="35"/>
      <c r="AR118" s="35"/>
      <c r="AS118" s="35"/>
      <c r="AT118" s="35"/>
    </row>
    <row r="119" spans="2:46" s="6" customFormat="1" ht="29.25" customHeight="1" thickBot="1" x14ac:dyDescent="0.25">
      <c r="B119" s="409" t="s">
        <v>410</v>
      </c>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5"/>
      <c r="AM119" s="35"/>
      <c r="AN119" s="35"/>
      <c r="AO119" s="35"/>
      <c r="AP119" s="35"/>
      <c r="AQ119" s="35"/>
      <c r="AR119" s="35"/>
      <c r="AS119" s="35"/>
      <c r="AT119" s="35"/>
    </row>
    <row r="120" spans="2:46" ht="41.25" customHeight="1" thickBot="1" x14ac:dyDescent="0.25">
      <c r="B120" s="409" t="s">
        <v>476</v>
      </c>
      <c r="C120" s="404"/>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04"/>
      <c r="AE120" s="404"/>
      <c r="AF120" s="404"/>
      <c r="AG120" s="404"/>
      <c r="AH120" s="404"/>
      <c r="AI120" s="404"/>
      <c r="AJ120" s="404"/>
      <c r="AK120" s="404"/>
      <c r="AL120" s="410"/>
    </row>
    <row r="121" spans="2:46" ht="45" customHeight="1" x14ac:dyDescent="0.2">
      <c r="B121" s="384" t="s">
        <v>0</v>
      </c>
      <c r="C121" s="387" t="s">
        <v>102</v>
      </c>
      <c r="D121" s="387" t="s">
        <v>1</v>
      </c>
      <c r="E121" s="151" t="s">
        <v>103</v>
      </c>
      <c r="F121" s="387" t="s">
        <v>219</v>
      </c>
      <c r="G121" s="387"/>
      <c r="H121" s="413" t="s">
        <v>107</v>
      </c>
      <c r="I121" s="413"/>
      <c r="J121" s="376" t="s">
        <v>110</v>
      </c>
      <c r="K121" s="376"/>
      <c r="L121" s="376"/>
      <c r="M121" s="376" t="s">
        <v>111</v>
      </c>
      <c r="N121" s="376"/>
      <c r="O121" s="376"/>
      <c r="P121" s="376" t="s">
        <v>112</v>
      </c>
      <c r="Q121" s="379"/>
      <c r="R121" s="379"/>
      <c r="S121" s="381" t="s">
        <v>113</v>
      </c>
      <c r="T121" s="381"/>
      <c r="U121" s="381"/>
      <c r="V121" s="381" t="s">
        <v>114</v>
      </c>
      <c r="W121" s="381"/>
      <c r="X121" s="381"/>
      <c r="Y121" s="393" t="s">
        <v>115</v>
      </c>
      <c r="Z121" s="394"/>
      <c r="AA121" s="394"/>
      <c r="AB121" s="376" t="s">
        <v>116</v>
      </c>
      <c r="AC121" s="376"/>
      <c r="AD121" s="376"/>
      <c r="AE121" s="376"/>
      <c r="AF121" s="376"/>
      <c r="AG121" s="376"/>
      <c r="AH121" s="376"/>
      <c r="AI121" s="376" t="s">
        <v>122</v>
      </c>
      <c r="AJ121" s="377"/>
      <c r="AK121" s="377"/>
      <c r="AL121" s="411" t="s">
        <v>123</v>
      </c>
    </row>
    <row r="122" spans="2:46" ht="45.6" customHeight="1" x14ac:dyDescent="0.2">
      <c r="B122" s="385"/>
      <c r="C122" s="388"/>
      <c r="D122" s="388"/>
      <c r="E122" s="388" t="s">
        <v>104</v>
      </c>
      <c r="F122" s="390" t="s">
        <v>105</v>
      </c>
      <c r="G122" s="390" t="s">
        <v>106</v>
      </c>
      <c r="H122" s="400" t="s">
        <v>108</v>
      </c>
      <c r="I122" s="400" t="s">
        <v>108</v>
      </c>
      <c r="J122" s="383"/>
      <c r="K122" s="383"/>
      <c r="L122" s="383"/>
      <c r="M122" s="383"/>
      <c r="N122" s="383"/>
      <c r="O122" s="383"/>
      <c r="P122" s="380"/>
      <c r="Q122" s="380"/>
      <c r="R122" s="380"/>
      <c r="S122" s="382"/>
      <c r="T122" s="382"/>
      <c r="U122" s="382"/>
      <c r="V122" s="382"/>
      <c r="W122" s="382"/>
      <c r="X122" s="382"/>
      <c r="Y122" s="395"/>
      <c r="Z122" s="395"/>
      <c r="AA122" s="395"/>
      <c r="AB122" s="383" t="s">
        <v>118</v>
      </c>
      <c r="AC122" s="402"/>
      <c r="AD122" s="402"/>
      <c r="AE122" s="383" t="s">
        <v>119</v>
      </c>
      <c r="AF122" s="403"/>
      <c r="AG122" s="403"/>
      <c r="AH122" s="403"/>
      <c r="AI122" s="378" t="s">
        <v>125</v>
      </c>
      <c r="AJ122" s="378"/>
      <c r="AK122" s="378"/>
      <c r="AL122" s="412"/>
    </row>
    <row r="123" spans="2:46" ht="28.5" customHeight="1" thickBot="1" x14ac:dyDescent="0.25">
      <c r="B123" s="386"/>
      <c r="C123" s="389"/>
      <c r="D123" s="389"/>
      <c r="E123" s="389"/>
      <c r="F123" s="391"/>
      <c r="G123" s="391"/>
      <c r="H123" s="401"/>
      <c r="I123" s="401"/>
      <c r="J123" s="184" t="s">
        <v>78</v>
      </c>
      <c r="K123" s="185" t="s">
        <v>79</v>
      </c>
      <c r="L123" s="185" t="s">
        <v>124</v>
      </c>
      <c r="M123" s="184" t="s">
        <v>78</v>
      </c>
      <c r="N123" s="185" t="s">
        <v>79</v>
      </c>
      <c r="O123" s="185" t="s">
        <v>124</v>
      </c>
      <c r="P123" s="184" t="s">
        <v>78</v>
      </c>
      <c r="Q123" s="185" t="s">
        <v>79</v>
      </c>
      <c r="R123" s="185" t="s">
        <v>124</v>
      </c>
      <c r="S123" s="184" t="s">
        <v>78</v>
      </c>
      <c r="T123" s="185" t="s">
        <v>79</v>
      </c>
      <c r="U123" s="185" t="s">
        <v>124</v>
      </c>
      <c r="V123" s="184" t="s">
        <v>78</v>
      </c>
      <c r="W123" s="185" t="s">
        <v>79</v>
      </c>
      <c r="X123" s="185" t="s">
        <v>124</v>
      </c>
      <c r="Y123" s="184" t="s">
        <v>78</v>
      </c>
      <c r="Z123" s="184" t="s">
        <v>79</v>
      </c>
      <c r="AA123" s="184" t="s">
        <v>124</v>
      </c>
      <c r="AB123" s="184" t="s">
        <v>78</v>
      </c>
      <c r="AC123" s="185" t="s">
        <v>79</v>
      </c>
      <c r="AD123" s="185" t="s">
        <v>117</v>
      </c>
      <c r="AE123" s="184" t="s">
        <v>78</v>
      </c>
      <c r="AF123" s="185" t="s">
        <v>79</v>
      </c>
      <c r="AG123" s="185" t="s">
        <v>120</v>
      </c>
      <c r="AH123" s="185" t="s">
        <v>121</v>
      </c>
      <c r="AI123" s="184" t="s">
        <v>78</v>
      </c>
      <c r="AJ123" s="185" t="s">
        <v>79</v>
      </c>
      <c r="AK123" s="185" t="s">
        <v>124</v>
      </c>
      <c r="AL123" s="186"/>
    </row>
    <row r="124" spans="2:46" ht="47.45" customHeight="1" x14ac:dyDescent="0.2">
      <c r="B124" s="149">
        <v>4.0999999999999996</v>
      </c>
      <c r="C124" s="398" t="s">
        <v>411</v>
      </c>
      <c r="D124" s="399"/>
      <c r="E124" s="187"/>
      <c r="F124" s="73"/>
      <c r="G124" s="73"/>
      <c r="H124" s="79"/>
      <c r="I124" s="79"/>
      <c r="J124" s="78"/>
      <c r="K124" s="78"/>
      <c r="L124" s="76"/>
      <c r="M124" s="78"/>
      <c r="N124" s="78"/>
      <c r="O124" s="76"/>
      <c r="P124" s="78"/>
      <c r="Q124" s="76"/>
      <c r="R124" s="76"/>
      <c r="S124" s="78"/>
      <c r="T124" s="76"/>
      <c r="U124" s="76"/>
      <c r="V124" s="78"/>
      <c r="W124" s="76"/>
      <c r="X124" s="76"/>
      <c r="Y124" s="78"/>
      <c r="Z124" s="78"/>
      <c r="AA124" s="78"/>
      <c r="AB124" s="78"/>
      <c r="AC124" s="76"/>
      <c r="AD124" s="76"/>
      <c r="AE124" s="78"/>
      <c r="AF124" s="76"/>
      <c r="AG124" s="76"/>
      <c r="AH124" s="76"/>
      <c r="AI124" s="78"/>
      <c r="AJ124" s="76"/>
      <c r="AK124" s="76"/>
      <c r="AL124" s="77"/>
    </row>
    <row r="125" spans="2:46" ht="31.9" customHeight="1" x14ac:dyDescent="0.2">
      <c r="B125" s="150"/>
      <c r="C125" s="107" t="s">
        <v>126</v>
      </c>
      <c r="D125" s="58"/>
      <c r="E125" s="58"/>
      <c r="F125" s="17"/>
      <c r="G125" s="17"/>
      <c r="H125" s="15"/>
      <c r="I125" s="15"/>
      <c r="J125" s="33"/>
      <c r="K125" s="33"/>
      <c r="L125" s="38"/>
      <c r="M125" s="33"/>
      <c r="N125" s="33"/>
      <c r="O125" s="38"/>
      <c r="P125" s="33"/>
      <c r="Q125" s="38"/>
      <c r="R125" s="38"/>
      <c r="S125" s="33"/>
      <c r="T125" s="38"/>
      <c r="U125" s="38"/>
      <c r="V125" s="33"/>
      <c r="W125" s="38"/>
      <c r="X125" s="38"/>
      <c r="Y125" s="33"/>
      <c r="Z125" s="33"/>
      <c r="AA125" s="33"/>
      <c r="AB125" s="33"/>
      <c r="AC125" s="38"/>
      <c r="AD125" s="38"/>
      <c r="AE125" s="33"/>
      <c r="AF125" s="38"/>
      <c r="AG125" s="38"/>
      <c r="AH125" s="38"/>
      <c r="AI125" s="33"/>
      <c r="AJ125" s="38"/>
      <c r="AK125" s="38"/>
      <c r="AL125" s="39"/>
    </row>
    <row r="126" spans="2:46" ht="49.15" customHeight="1" x14ac:dyDescent="0.2">
      <c r="B126" s="323" t="s">
        <v>28</v>
      </c>
      <c r="C126" s="322" t="s">
        <v>423</v>
      </c>
      <c r="D126" s="45"/>
      <c r="E126" s="170" t="s">
        <v>438</v>
      </c>
      <c r="F126" s="163" t="s">
        <v>131</v>
      </c>
      <c r="G126" s="164" t="s">
        <v>424</v>
      </c>
      <c r="H126" s="179">
        <v>2021</v>
      </c>
      <c r="I126" s="179">
        <v>2025</v>
      </c>
      <c r="J126" s="30">
        <f>'[1]Summary for IPSIS'!$H$91+'[1]Summary for IPSIS'!$I$91</f>
        <v>1325368</v>
      </c>
      <c r="K126" s="30">
        <f>'[1]Summary for IPSIS'!$J$91</f>
        <v>0</v>
      </c>
      <c r="L126" s="38">
        <f>SUM(J126:K126)</f>
        <v>1325368</v>
      </c>
      <c r="M126" s="30">
        <f>'[1]Summary for IPSIS'!$T$91+'[1]Summary for IPSIS'!$U$91</f>
        <v>1325368</v>
      </c>
      <c r="N126" s="30">
        <f>'[1]Summary for IPSIS'!$V$91</f>
        <v>0</v>
      </c>
      <c r="O126" s="38">
        <f>SUM(M126:N126)</f>
        <v>1325368</v>
      </c>
      <c r="P126" s="33">
        <f>'[1]Summary for IPSIS'!$AF$91+'[1]Summary for IPSIS'!$AG$91</f>
        <v>1325368</v>
      </c>
      <c r="Q126" s="38">
        <f>'[1]Summary for IPSIS'!$AH$91</f>
        <v>0</v>
      </c>
      <c r="R126" s="38">
        <f>SUM(P126:Q126)</f>
        <v>1325368</v>
      </c>
      <c r="S126" s="33">
        <f>'[1]Summary for IPSIS'!$AR$91+'[1]Summary for IPSIS'!$AS$91</f>
        <v>1325368</v>
      </c>
      <c r="T126" s="38">
        <f>'[1]Summary for IPSIS'!$AT$91</f>
        <v>0</v>
      </c>
      <c r="U126" s="38">
        <f>SUM(S126:T126)</f>
        <v>1325368</v>
      </c>
      <c r="V126" s="33">
        <f>'[1]Summary for IPSIS'!$BD$91+'[1]Summary for IPSIS'!$BE$91</f>
        <v>1325368</v>
      </c>
      <c r="W126" s="38">
        <f>'[1]Summary for IPSIS'!$BF$91</f>
        <v>0</v>
      </c>
      <c r="X126" s="38">
        <f>SUM(V126:W126)</f>
        <v>1325368</v>
      </c>
      <c r="Y126" s="33">
        <f>J126+M126+P126+S126+V126</f>
        <v>6626840</v>
      </c>
      <c r="Z126" s="33">
        <f>K126+N126+Q126+T126+W126</f>
        <v>0</v>
      </c>
      <c r="AA126" s="33">
        <f>SUM(Y126:Z126)</f>
        <v>6626840</v>
      </c>
      <c r="AB126" s="33">
        <f>'[1]Summary for IPSIS'!$L$91+'[1]Summary for IPSIS'!$X$91+'[1]Summary for IPSIS'!$AJ$91</f>
        <v>3976104</v>
      </c>
      <c r="AC126" s="38">
        <f>0</f>
        <v>0</v>
      </c>
      <c r="AD126" s="38">
        <f>SUM(AB126:AC126)</f>
        <v>3976104</v>
      </c>
      <c r="AE126" s="33">
        <f>0</f>
        <v>0</v>
      </c>
      <c r="AF126" s="38">
        <f>0</f>
        <v>0</v>
      </c>
      <c r="AG126" s="38"/>
      <c r="AH126" s="38">
        <f>AE126+AF126</f>
        <v>0</v>
      </c>
      <c r="AI126" s="33">
        <f>'[1]Summary for IPSIS'!$AJ$91+'[1]Summary for IPSIS'!$AV$91</f>
        <v>2650736</v>
      </c>
      <c r="AJ126" s="38">
        <f>0</f>
        <v>0</v>
      </c>
      <c r="AK126" s="38">
        <f>SUM(AI126:AJ126)</f>
        <v>2650736</v>
      </c>
      <c r="AL126" s="189">
        <f t="shared" ref="AL126:AL135" si="137">SUM(AK126+AH126+AD126)-AA126</f>
        <v>0</v>
      </c>
    </row>
    <row r="127" spans="2:46" ht="36" x14ac:dyDescent="0.2">
      <c r="B127" s="323" t="s">
        <v>30</v>
      </c>
      <c r="C127" s="169" t="s">
        <v>425</v>
      </c>
      <c r="D127" s="45"/>
      <c r="E127" s="170" t="s">
        <v>129</v>
      </c>
      <c r="F127" s="163" t="s">
        <v>129</v>
      </c>
      <c r="G127" s="164" t="s">
        <v>426</v>
      </c>
      <c r="H127" s="179">
        <v>2021</v>
      </c>
      <c r="I127" s="179">
        <v>2025</v>
      </c>
      <c r="J127" s="30">
        <f>'[1]Summary for IPSIS'!$H$92+'[1]Summary for IPSIS'!$I$92</f>
        <v>887840</v>
      </c>
      <c r="K127" s="30">
        <f>'[1]Summary for IPSIS'!$J$92</f>
        <v>0</v>
      </c>
      <c r="L127" s="38">
        <f t="shared" ref="L127:L135" si="138">SUM(J127:K127)</f>
        <v>887840</v>
      </c>
      <c r="M127" s="30">
        <f>'[1]Summary for IPSIS'!$T$92+'[1]Summary for IPSIS'!$U$92</f>
        <v>2592000</v>
      </c>
      <c r="N127" s="30">
        <f>'[1]Summary for IPSIS'!$V$92</f>
        <v>0</v>
      </c>
      <c r="O127" s="38">
        <f t="shared" ref="O127:O135" si="139">SUM(M127:N127)</f>
        <v>2592000</v>
      </c>
      <c r="P127" s="33">
        <f>'[1]Summary for IPSIS'!$AF$92+'[1]Summary for IPSIS'!$AG$92</f>
        <v>3024000</v>
      </c>
      <c r="Q127" s="38">
        <f>'[1]Summary for IPSIS'!$AH$92</f>
        <v>0</v>
      </c>
      <c r="R127" s="38">
        <f t="shared" ref="R127:R135" si="140">SUM(P127:Q127)</f>
        <v>3024000</v>
      </c>
      <c r="S127" s="33">
        <f>'[1]Summary for IPSIS'!$AR$92+'[1]Summary for IPSIS'!$AS$92</f>
        <v>3024000</v>
      </c>
      <c r="T127" s="38">
        <f>'[1]Summary for IPSIS'!$AT$92</f>
        <v>0</v>
      </c>
      <c r="U127" s="38">
        <f t="shared" ref="U127:U135" si="141">SUM(S127:T127)</f>
        <v>3024000</v>
      </c>
      <c r="V127" s="33">
        <f>'[1]Summary for IPSIS'!$BD$92+'[1]Summary for IPSIS'!$BE$92</f>
        <v>3024000</v>
      </c>
      <c r="W127" s="38">
        <f>'[1]Summary for IPSIS'!$BF$92</f>
        <v>0</v>
      </c>
      <c r="X127" s="38">
        <f t="shared" ref="X127:X135" si="142">SUM(V127:W127)</f>
        <v>3024000</v>
      </c>
      <c r="Y127" s="33">
        <f t="shared" ref="Y127:Y135" si="143">J127+M127+P127+S127+V127</f>
        <v>12551840</v>
      </c>
      <c r="Z127" s="33">
        <f t="shared" ref="Z127:Z135" si="144">K127+N127+Q127+T127+W127</f>
        <v>0</v>
      </c>
      <c r="AA127" s="33">
        <f t="shared" ref="AA127:AA135" si="145">SUM(Y127:Z127)</f>
        <v>12551840</v>
      </c>
      <c r="AB127" s="33">
        <f>'[1]Summary for IPSIS'!$L$92+'[1]Summary for IPSIS'!$X$92+'[1]Summary for IPSIS'!$AJ$92</f>
        <v>0</v>
      </c>
      <c r="AC127" s="38">
        <f>0</f>
        <v>0</v>
      </c>
      <c r="AD127" s="38">
        <f t="shared" ref="AD127:AD135" si="146">SUM(AB127:AC127)</f>
        <v>0</v>
      </c>
      <c r="AE127" s="33">
        <f>12551840</f>
        <v>12551840</v>
      </c>
      <c r="AF127" s="38">
        <f>0</f>
        <v>0</v>
      </c>
      <c r="AG127" s="38" t="s">
        <v>129</v>
      </c>
      <c r="AH127" s="38">
        <f t="shared" ref="AH127:AH135" si="147">AE127+AF127</f>
        <v>12551840</v>
      </c>
      <c r="AI127" s="33">
        <f>'[1]Summary for IPSIS'!$AJ$92+'[1]Summary for IPSIS'!$AV$92</f>
        <v>0</v>
      </c>
      <c r="AJ127" s="38">
        <f>0</f>
        <v>0</v>
      </c>
      <c r="AK127" s="38">
        <f t="shared" ref="AK127:AK135" si="148">SUM(AI127:AJ127)</f>
        <v>0</v>
      </c>
      <c r="AL127" s="189">
        <f t="shared" si="137"/>
        <v>0</v>
      </c>
    </row>
    <row r="128" spans="2:46" ht="33.75" customHeight="1" x14ac:dyDescent="0.2">
      <c r="B128" s="323" t="s">
        <v>66</v>
      </c>
      <c r="C128" s="169" t="s">
        <v>427</v>
      </c>
      <c r="D128" s="45"/>
      <c r="E128" s="170" t="s">
        <v>438</v>
      </c>
      <c r="F128" s="163" t="s">
        <v>131</v>
      </c>
      <c r="G128" s="164" t="s">
        <v>428</v>
      </c>
      <c r="H128" s="179">
        <v>2021</v>
      </c>
      <c r="I128" s="179">
        <v>2025</v>
      </c>
      <c r="J128" s="30">
        <f>'[1]Summary for IPSIS'!$H$93+'[1]Summary for IPSIS'!$I$93</f>
        <v>1553720</v>
      </c>
      <c r="K128" s="30">
        <f>'[1]Summary for IPSIS'!$J$93</f>
        <v>0</v>
      </c>
      <c r="L128" s="38">
        <f t="shared" si="138"/>
        <v>1553720</v>
      </c>
      <c r="M128" s="30">
        <f>'[1]Summary for IPSIS'!$T$93+'[1]Summary for IPSIS'!$U$93</f>
        <v>1553720</v>
      </c>
      <c r="N128" s="30">
        <f>'[1]Summary for IPSIS'!$V$93</f>
        <v>0</v>
      </c>
      <c r="O128" s="38">
        <f t="shared" si="139"/>
        <v>1553720</v>
      </c>
      <c r="P128" s="33">
        <f>'[1]Summary for IPSIS'!$AF$93+'[1]Summary for IPSIS'!$AG$93</f>
        <v>1553720</v>
      </c>
      <c r="Q128" s="38">
        <f>'[1]Summary for IPSIS'!$AH$93</f>
        <v>0</v>
      </c>
      <c r="R128" s="38">
        <f t="shared" si="140"/>
        <v>1553720</v>
      </c>
      <c r="S128" s="33">
        <f>'[1]Summary for IPSIS'!$AR$93+'[1]Summary for IPSIS'!$AS$93</f>
        <v>1553720</v>
      </c>
      <c r="T128" s="38">
        <f>'[1]Summary for IPSIS'!$AT$93</f>
        <v>0</v>
      </c>
      <c r="U128" s="38">
        <f t="shared" si="141"/>
        <v>1553720</v>
      </c>
      <c r="V128" s="33">
        <f>'[1]Summary for IPSIS'!$BD$93+'[1]Summary for IPSIS'!$BE$93</f>
        <v>1553720</v>
      </c>
      <c r="W128" s="38">
        <f>'[1]Summary for IPSIS'!$BF$93</f>
        <v>0</v>
      </c>
      <c r="X128" s="38">
        <f t="shared" si="142"/>
        <v>1553720</v>
      </c>
      <c r="Y128" s="33">
        <f t="shared" si="143"/>
        <v>7768600</v>
      </c>
      <c r="Z128" s="33">
        <f t="shared" si="144"/>
        <v>0</v>
      </c>
      <c r="AA128" s="33">
        <f t="shared" si="145"/>
        <v>7768600</v>
      </c>
      <c r="AB128" s="33">
        <f>'[1]Summary for IPSIS'!$L$93+'[1]Summary for IPSIS'!$X$93+'[1]Summary for IPSIS'!$AJ$93</f>
        <v>4661160</v>
      </c>
      <c r="AC128" s="38">
        <f>0</f>
        <v>0</v>
      </c>
      <c r="AD128" s="38">
        <f t="shared" si="146"/>
        <v>4661160</v>
      </c>
      <c r="AE128" s="33">
        <f>0</f>
        <v>0</v>
      </c>
      <c r="AF128" s="38">
        <f>0</f>
        <v>0</v>
      </c>
      <c r="AG128" s="38"/>
      <c r="AH128" s="38">
        <f t="shared" si="147"/>
        <v>0</v>
      </c>
      <c r="AI128" s="33">
        <f>'[1]Summary for IPSIS'!$AJ$93+'[1]Summary for IPSIS'!$AV$93</f>
        <v>3107440</v>
      </c>
      <c r="AJ128" s="38">
        <f>0</f>
        <v>0</v>
      </c>
      <c r="AK128" s="38">
        <f t="shared" si="148"/>
        <v>3107440</v>
      </c>
      <c r="AL128" s="189">
        <f t="shared" si="137"/>
        <v>0</v>
      </c>
    </row>
    <row r="129" spans="2:46" ht="45" customHeight="1" x14ac:dyDescent="0.2">
      <c r="B129" s="323" t="s">
        <v>67</v>
      </c>
      <c r="C129" s="169" t="s">
        <v>483</v>
      </c>
      <c r="D129" s="45"/>
      <c r="E129" s="180" t="s">
        <v>438</v>
      </c>
      <c r="F129" s="163" t="s">
        <v>131</v>
      </c>
      <c r="G129" s="164" t="s">
        <v>429</v>
      </c>
      <c r="H129" s="179">
        <v>2021</v>
      </c>
      <c r="I129" s="179">
        <v>2025</v>
      </c>
      <c r="J129" s="30">
        <f>'[1]Summary for IPSIS'!$H$94+'[1]Summary for IPSIS'!$I$94</f>
        <v>3456000</v>
      </c>
      <c r="K129" s="30">
        <f>'[1]Summary for IPSIS'!$J$94</f>
        <v>0</v>
      </c>
      <c r="L129" s="38">
        <f t="shared" si="138"/>
        <v>3456000</v>
      </c>
      <c r="M129" s="30">
        <f>'[1]Summary for IPSIS'!$T$94+'[1]Summary for IPSIS'!$U$94</f>
        <v>3456000</v>
      </c>
      <c r="N129" s="30">
        <f>'[1]Summary for IPSIS'!$V$94</f>
        <v>0</v>
      </c>
      <c r="O129" s="38">
        <f t="shared" si="139"/>
        <v>3456000</v>
      </c>
      <c r="P129" s="33">
        <f>'[1]Summary for IPSIS'!$AF$94+'[1]Summary for IPSIS'!$AG$94</f>
        <v>3648000</v>
      </c>
      <c r="Q129" s="38">
        <f>'[1]Summary for IPSIS'!$AH$94</f>
        <v>0</v>
      </c>
      <c r="R129" s="38">
        <f t="shared" si="140"/>
        <v>3648000</v>
      </c>
      <c r="S129" s="33">
        <f>'[1]Summary for IPSIS'!$AR$94+'[1]Summary for IPSIS'!$AS$94</f>
        <v>3648000</v>
      </c>
      <c r="T129" s="38">
        <f>'[1]Summary for IPSIS'!$AT$94</f>
        <v>0</v>
      </c>
      <c r="U129" s="38">
        <f t="shared" si="141"/>
        <v>3648000</v>
      </c>
      <c r="V129" s="33">
        <f>'[1]Summary for IPSIS'!$BD$94+'[1]Summary for IPSIS'!$BE$94</f>
        <v>3648000</v>
      </c>
      <c r="W129" s="38">
        <f>'[1]Summary for IPSIS'!$BF$94</f>
        <v>0</v>
      </c>
      <c r="X129" s="38">
        <f t="shared" si="142"/>
        <v>3648000</v>
      </c>
      <c r="Y129" s="33">
        <f t="shared" si="143"/>
        <v>17856000</v>
      </c>
      <c r="Z129" s="33">
        <f t="shared" si="144"/>
        <v>0</v>
      </c>
      <c r="AA129" s="33">
        <f t="shared" si="145"/>
        <v>17856000</v>
      </c>
      <c r="AB129" s="33">
        <f>'[1]Summary for IPSIS'!$L$94+'[1]Summary for IPSIS'!$X$94+'[1]Summary for IPSIS'!$AJ$94</f>
        <v>10560000</v>
      </c>
      <c r="AC129" s="38">
        <f>0</f>
        <v>0</v>
      </c>
      <c r="AD129" s="38">
        <f t="shared" si="146"/>
        <v>10560000</v>
      </c>
      <c r="AE129" s="33">
        <f>0</f>
        <v>0</v>
      </c>
      <c r="AF129" s="38">
        <f>0</f>
        <v>0</v>
      </c>
      <c r="AG129" s="38"/>
      <c r="AH129" s="38">
        <f t="shared" si="147"/>
        <v>0</v>
      </c>
      <c r="AI129" s="33">
        <f>'[1]Summary for IPSIS'!$AJ$94+'[1]Summary for IPSIS'!$AV$94</f>
        <v>7296000</v>
      </c>
      <c r="AJ129" s="38">
        <f>0</f>
        <v>0</v>
      </c>
      <c r="AK129" s="38">
        <f t="shared" si="148"/>
        <v>7296000</v>
      </c>
      <c r="AL129" s="189">
        <f t="shared" si="137"/>
        <v>0</v>
      </c>
    </row>
    <row r="130" spans="2:46" ht="37.15" customHeight="1" x14ac:dyDescent="0.2">
      <c r="B130" s="323" t="s">
        <v>153</v>
      </c>
      <c r="C130" s="171" t="s">
        <v>484</v>
      </c>
      <c r="D130" s="45"/>
      <c r="E130" s="172" t="s">
        <v>438</v>
      </c>
      <c r="F130" s="163" t="s">
        <v>131</v>
      </c>
      <c r="G130" s="164" t="s">
        <v>430</v>
      </c>
      <c r="H130" s="179">
        <v>2021</v>
      </c>
      <c r="I130" s="179">
        <v>2025</v>
      </c>
      <c r="J130" s="30">
        <f>'[1]Summary for IPSIS'!$H$95+'[1]Summary for IPSIS'!$I$95</f>
        <v>2771440</v>
      </c>
      <c r="K130" s="30">
        <f>'[1]Summary for IPSIS'!$J$95</f>
        <v>0</v>
      </c>
      <c r="L130" s="38">
        <f t="shared" si="138"/>
        <v>2771440</v>
      </c>
      <c r="M130" s="30">
        <f>'[1]Summary for IPSIS'!$T$95+'[1]Summary for IPSIS'!$U$95</f>
        <v>2771440</v>
      </c>
      <c r="N130" s="30">
        <f>'[1]Summary for IPSIS'!$V$95</f>
        <v>0</v>
      </c>
      <c r="O130" s="38">
        <f t="shared" si="139"/>
        <v>2771440</v>
      </c>
      <c r="P130" s="33">
        <f>'[1]Summary for IPSIS'!$AF$95+'[1]Summary for IPSIS'!$AG$95</f>
        <v>2771440</v>
      </c>
      <c r="Q130" s="38">
        <f>'[1]Summary for IPSIS'!$AH$95</f>
        <v>0</v>
      </c>
      <c r="R130" s="38">
        <f t="shared" si="140"/>
        <v>2771440</v>
      </c>
      <c r="S130" s="33">
        <f>'[1]Summary for IPSIS'!$AR$95+'[1]Summary for IPSIS'!$AS$95</f>
        <v>2771440</v>
      </c>
      <c r="T130" s="38">
        <f>'[1]Summary for IPSIS'!$AT$95</f>
        <v>0</v>
      </c>
      <c r="U130" s="38">
        <f t="shared" si="141"/>
        <v>2771440</v>
      </c>
      <c r="V130" s="33">
        <f>'[1]Summary for IPSIS'!$BD$95+'[1]Summary for IPSIS'!$BE$95</f>
        <v>2771440</v>
      </c>
      <c r="W130" s="38">
        <f>'[1]Summary for IPSIS'!$BF$95</f>
        <v>0</v>
      </c>
      <c r="X130" s="38">
        <f t="shared" si="142"/>
        <v>2771440</v>
      </c>
      <c r="Y130" s="33">
        <f t="shared" si="143"/>
        <v>13857200</v>
      </c>
      <c r="Z130" s="33">
        <f t="shared" si="144"/>
        <v>0</v>
      </c>
      <c r="AA130" s="33">
        <f t="shared" si="145"/>
        <v>13857200</v>
      </c>
      <c r="AB130" s="33">
        <f>'[1]Summary for IPSIS'!$L$95+'[1]Summary for IPSIS'!$X$95+'[1]Summary for IPSIS'!$AJ$95</f>
        <v>8314320</v>
      </c>
      <c r="AC130" s="38">
        <f>0</f>
        <v>0</v>
      </c>
      <c r="AD130" s="38">
        <f t="shared" si="146"/>
        <v>8314320</v>
      </c>
      <c r="AE130" s="33">
        <f>0</f>
        <v>0</v>
      </c>
      <c r="AF130" s="38">
        <f>0</f>
        <v>0</v>
      </c>
      <c r="AG130" s="38"/>
      <c r="AH130" s="38">
        <f t="shared" si="147"/>
        <v>0</v>
      </c>
      <c r="AI130" s="33">
        <f>'[1]Summary for IPSIS'!$AJ$95+'[1]Summary for IPSIS'!$AV$95</f>
        <v>5542880</v>
      </c>
      <c r="AJ130" s="38">
        <f>0</f>
        <v>0</v>
      </c>
      <c r="AK130" s="38">
        <f t="shared" si="148"/>
        <v>5542880</v>
      </c>
      <c r="AL130" s="189">
        <f t="shared" si="137"/>
        <v>0</v>
      </c>
    </row>
    <row r="131" spans="2:46" ht="34.9" customHeight="1" x14ac:dyDescent="0.2">
      <c r="B131" s="323" t="s">
        <v>154</v>
      </c>
      <c r="C131" s="171" t="s">
        <v>431</v>
      </c>
      <c r="D131" s="45"/>
      <c r="E131" s="172" t="s">
        <v>438</v>
      </c>
      <c r="F131" s="163" t="s">
        <v>131</v>
      </c>
      <c r="G131" s="164" t="s">
        <v>432</v>
      </c>
      <c r="H131" s="179">
        <v>2021</v>
      </c>
      <c r="I131" s="179">
        <v>2025</v>
      </c>
      <c r="J131" s="30">
        <f>'[1]Summary for IPSIS'!$H$96+'[1]Summary for IPSIS'!$I$96</f>
        <v>1200000</v>
      </c>
      <c r="K131" s="30">
        <f>'[1]Summary for IPSIS'!$J$96</f>
        <v>0</v>
      </c>
      <c r="L131" s="38">
        <f t="shared" si="138"/>
        <v>1200000</v>
      </c>
      <c r="M131" s="30">
        <f>'[1]Summary for IPSIS'!$T$96+'[1]Summary for IPSIS'!$U$96</f>
        <v>1200000</v>
      </c>
      <c r="N131" s="30">
        <f>'[1]Summary for IPSIS'!$V$96</f>
        <v>0</v>
      </c>
      <c r="O131" s="38">
        <f t="shared" si="139"/>
        <v>1200000</v>
      </c>
      <c r="P131" s="33">
        <f>'[1]Summary for IPSIS'!$AF$96+'[1]Summary for IPSIS'!$AG$96</f>
        <v>1200000</v>
      </c>
      <c r="Q131" s="38">
        <f>'[1]Summary for IPSIS'!$AH$96</f>
        <v>0</v>
      </c>
      <c r="R131" s="38">
        <f t="shared" si="140"/>
        <v>1200000</v>
      </c>
      <c r="S131" s="33">
        <f>'[1]Summary for IPSIS'!$AR$96+'[1]Summary for IPSIS'!$AS$96</f>
        <v>1200000</v>
      </c>
      <c r="T131" s="38">
        <f>'[1]Summary for IPSIS'!$AT$96</f>
        <v>0</v>
      </c>
      <c r="U131" s="38">
        <f t="shared" si="141"/>
        <v>1200000</v>
      </c>
      <c r="V131" s="33">
        <f>'[1]Summary for IPSIS'!$BD$96+'[1]Summary for IPSIS'!$BE$96</f>
        <v>1200000</v>
      </c>
      <c r="W131" s="38">
        <f>'[1]Summary for IPSIS'!$BF$96</f>
        <v>0</v>
      </c>
      <c r="X131" s="38">
        <f t="shared" si="142"/>
        <v>1200000</v>
      </c>
      <c r="Y131" s="33">
        <f t="shared" si="143"/>
        <v>6000000</v>
      </c>
      <c r="Z131" s="33">
        <f t="shared" si="144"/>
        <v>0</v>
      </c>
      <c r="AA131" s="33">
        <f t="shared" si="145"/>
        <v>6000000</v>
      </c>
      <c r="AB131" s="33">
        <f>'[1]Summary for IPSIS'!$L$96+'[1]Summary for IPSIS'!$X$96+'[1]Summary for IPSIS'!$AJ$96</f>
        <v>0</v>
      </c>
      <c r="AC131" s="38">
        <f>0</f>
        <v>0</v>
      </c>
      <c r="AD131" s="38">
        <f t="shared" si="146"/>
        <v>0</v>
      </c>
      <c r="AE131" s="33">
        <f>6000000</f>
        <v>6000000</v>
      </c>
      <c r="AF131" s="38">
        <f>0</f>
        <v>0</v>
      </c>
      <c r="AG131" s="38" t="s">
        <v>529</v>
      </c>
      <c r="AH131" s="38">
        <f t="shared" si="147"/>
        <v>6000000</v>
      </c>
      <c r="AI131" s="33">
        <f>'[1]Summary for IPSIS'!$AJ$96+'[1]Summary for IPSIS'!$AV$96</f>
        <v>0</v>
      </c>
      <c r="AJ131" s="38">
        <f>0</f>
        <v>0</v>
      </c>
      <c r="AK131" s="38">
        <f t="shared" si="148"/>
        <v>0</v>
      </c>
      <c r="AL131" s="189">
        <f t="shared" si="137"/>
        <v>0</v>
      </c>
    </row>
    <row r="132" spans="2:46" ht="47.25" customHeight="1" x14ac:dyDescent="0.2">
      <c r="B132" s="323" t="s">
        <v>155</v>
      </c>
      <c r="C132" s="169" t="s">
        <v>433</v>
      </c>
      <c r="D132" s="45"/>
      <c r="E132" s="170" t="s">
        <v>180</v>
      </c>
      <c r="F132" s="163" t="s">
        <v>127</v>
      </c>
      <c r="G132" s="164" t="s">
        <v>528</v>
      </c>
      <c r="H132" s="179">
        <v>2021</v>
      </c>
      <c r="I132" s="179">
        <v>2025</v>
      </c>
      <c r="J132" s="30">
        <f>'[1]Summary for IPSIS'!$H$97+'[1]Summary for IPSIS'!$I$97</f>
        <v>1204160</v>
      </c>
      <c r="K132" s="30">
        <f>'[1]Summary for IPSIS'!$J$97</f>
        <v>0</v>
      </c>
      <c r="L132" s="38">
        <f t="shared" si="138"/>
        <v>1204160</v>
      </c>
      <c r="M132" s="30">
        <f>'[1]Summary for IPSIS'!$T$97+'[1]Summary for IPSIS'!$U$97</f>
        <v>4444160</v>
      </c>
      <c r="N132" s="30">
        <f>'[1]Summary for IPSIS'!$V$97</f>
        <v>0</v>
      </c>
      <c r="O132" s="38">
        <f t="shared" si="139"/>
        <v>4444160</v>
      </c>
      <c r="P132" s="33">
        <f>'[1]Summary for IPSIS'!$AF$97+'[1]Summary for IPSIS'!$AG$97</f>
        <v>3564000</v>
      </c>
      <c r="Q132" s="38">
        <f>'[1]Summary for IPSIS'!$AH$97</f>
        <v>0</v>
      </c>
      <c r="R132" s="38">
        <f t="shared" si="140"/>
        <v>3564000</v>
      </c>
      <c r="S132" s="33">
        <f>'[1]Summary for IPSIS'!$AR$97+'[1]Summary for IPSIS'!$AS$97</f>
        <v>3564000</v>
      </c>
      <c r="T132" s="38">
        <f>'[1]Summary for IPSIS'!$AT$97</f>
        <v>0</v>
      </c>
      <c r="U132" s="38">
        <f t="shared" si="141"/>
        <v>3564000</v>
      </c>
      <c r="V132" s="33">
        <f>'[1]Summary for IPSIS'!$BD$97+'[1]Summary for IPSIS'!$BE$97</f>
        <v>3564000</v>
      </c>
      <c r="W132" s="38">
        <f>'[1]Summary for IPSIS'!$BF$97</f>
        <v>0</v>
      </c>
      <c r="X132" s="38">
        <f t="shared" si="142"/>
        <v>3564000</v>
      </c>
      <c r="Y132" s="33">
        <f t="shared" si="143"/>
        <v>16340320</v>
      </c>
      <c r="Z132" s="33">
        <f t="shared" si="144"/>
        <v>0</v>
      </c>
      <c r="AA132" s="33">
        <f t="shared" si="145"/>
        <v>16340320</v>
      </c>
      <c r="AB132" s="33">
        <f>'[1]Summary for IPSIS'!$L$97+'[1]Summary for IPSIS'!$X$97+'[1]Summary for IPSIS'!$AJ$97</f>
        <v>9212320</v>
      </c>
      <c r="AC132" s="38">
        <f>0</f>
        <v>0</v>
      </c>
      <c r="AD132" s="38">
        <f t="shared" si="146"/>
        <v>9212320</v>
      </c>
      <c r="AE132" s="33">
        <f>0</f>
        <v>0</v>
      </c>
      <c r="AF132" s="38">
        <f>0</f>
        <v>0</v>
      </c>
      <c r="AG132" s="38"/>
      <c r="AH132" s="38">
        <f t="shared" si="147"/>
        <v>0</v>
      </c>
      <c r="AI132" s="33">
        <f>'[1]Summary for IPSIS'!$AJ$97+'[1]Summary for IPSIS'!$AV$97</f>
        <v>7128000</v>
      </c>
      <c r="AJ132" s="38">
        <f>0</f>
        <v>0</v>
      </c>
      <c r="AK132" s="38">
        <f t="shared" si="148"/>
        <v>7128000</v>
      </c>
      <c r="AL132" s="189">
        <f t="shared" si="137"/>
        <v>0</v>
      </c>
    </row>
    <row r="133" spans="2:46" ht="24" x14ac:dyDescent="0.2">
      <c r="B133" s="323" t="s">
        <v>156</v>
      </c>
      <c r="C133" s="177" t="s">
        <v>434</v>
      </c>
      <c r="D133" s="45"/>
      <c r="E133" s="180" t="s">
        <v>439</v>
      </c>
      <c r="F133" s="163" t="s">
        <v>131</v>
      </c>
      <c r="G133" s="164" t="s">
        <v>129</v>
      </c>
      <c r="H133" s="179">
        <v>2021</v>
      </c>
      <c r="I133" s="179">
        <v>2025</v>
      </c>
      <c r="J133" s="30">
        <f>'[1]Summary for IPSIS'!$H$98+'[1]Summary for IPSIS'!$I$98</f>
        <v>9161376</v>
      </c>
      <c r="K133" s="30">
        <f>'[1]Summary for IPSIS'!$J$98</f>
        <v>0</v>
      </c>
      <c r="L133" s="38">
        <f t="shared" si="138"/>
        <v>9161376</v>
      </c>
      <c r="M133" s="30">
        <f>'[1]Summary for IPSIS'!$T$98+'[1]Summary for IPSIS'!$U$98</f>
        <v>9161376</v>
      </c>
      <c r="N133" s="30">
        <f>'[1]Summary for IPSIS'!$V$98</f>
        <v>0</v>
      </c>
      <c r="O133" s="38">
        <f t="shared" si="139"/>
        <v>9161376</v>
      </c>
      <c r="P133" s="33">
        <f>'[1]Summary for IPSIS'!$AF$98+'[1]Summary for IPSIS'!$AG$98</f>
        <v>10001376</v>
      </c>
      <c r="Q133" s="38">
        <f>'[1]Summary for IPSIS'!$AH$98</f>
        <v>0</v>
      </c>
      <c r="R133" s="38">
        <f t="shared" si="140"/>
        <v>10001376</v>
      </c>
      <c r="S133" s="33">
        <f>'[1]Summary for IPSIS'!$AR$98+'[1]Summary for IPSIS'!$AS$98</f>
        <v>10001376</v>
      </c>
      <c r="T133" s="38">
        <f>'[1]Summary for IPSIS'!$AT$98</f>
        <v>0</v>
      </c>
      <c r="U133" s="38">
        <f t="shared" si="141"/>
        <v>10001376</v>
      </c>
      <c r="V133" s="33">
        <f>'[1]Summary for IPSIS'!$BD$98+'[1]Summary for IPSIS'!$BE$98</f>
        <v>10001376</v>
      </c>
      <c r="W133" s="38">
        <f>'[1]Summary for IPSIS'!$BF$98</f>
        <v>0</v>
      </c>
      <c r="X133" s="38">
        <f t="shared" si="142"/>
        <v>10001376</v>
      </c>
      <c r="Y133" s="33">
        <f t="shared" si="143"/>
        <v>48326880</v>
      </c>
      <c r="Z133" s="33">
        <f t="shared" si="144"/>
        <v>0</v>
      </c>
      <c r="AA133" s="33">
        <f t="shared" si="145"/>
        <v>48326880</v>
      </c>
      <c r="AB133" s="33">
        <f>'[1]Summary for IPSIS'!$L$98+'[1]Summary for IPSIS'!$X$98+'[1]Summary for IPSIS'!$AJ$98</f>
        <v>28324128</v>
      </c>
      <c r="AC133" s="38">
        <f>0</f>
        <v>0</v>
      </c>
      <c r="AD133" s="38">
        <f t="shared" si="146"/>
        <v>28324128</v>
      </c>
      <c r="AE133" s="33">
        <f>0</f>
        <v>0</v>
      </c>
      <c r="AF133" s="38">
        <f>0</f>
        <v>0</v>
      </c>
      <c r="AG133" s="38"/>
      <c r="AH133" s="38">
        <f t="shared" si="147"/>
        <v>0</v>
      </c>
      <c r="AI133" s="33">
        <f>'[1]Summary for IPSIS'!$AJ$98+'[1]Summary for IPSIS'!$AV$98</f>
        <v>20002752</v>
      </c>
      <c r="AJ133" s="38">
        <f>0</f>
        <v>0</v>
      </c>
      <c r="AK133" s="38">
        <f t="shared" si="148"/>
        <v>20002752</v>
      </c>
      <c r="AL133" s="189">
        <f t="shared" si="137"/>
        <v>0</v>
      </c>
    </row>
    <row r="134" spans="2:46" ht="36" x14ac:dyDescent="0.2">
      <c r="B134" s="323" t="s">
        <v>157</v>
      </c>
      <c r="C134" s="177" t="s">
        <v>435</v>
      </c>
      <c r="D134" s="45"/>
      <c r="E134" s="180" t="s">
        <v>440</v>
      </c>
      <c r="F134" s="163" t="s">
        <v>131</v>
      </c>
      <c r="G134" s="164" t="s">
        <v>436</v>
      </c>
      <c r="H134" s="179">
        <v>2021</v>
      </c>
      <c r="I134" s="179">
        <v>2025</v>
      </c>
      <c r="J134" s="30">
        <f>'[1]Summary for IPSIS'!$H$99+'[1]Summary for IPSIS'!$I$99</f>
        <v>16200000</v>
      </c>
      <c r="K134" s="30">
        <f>'[1]Summary for IPSIS'!$J$99</f>
        <v>0</v>
      </c>
      <c r="L134" s="38">
        <f t="shared" si="138"/>
        <v>16200000</v>
      </c>
      <c r="M134" s="30">
        <f>'[1]Summary for IPSIS'!$T$99+'[1]Summary for IPSIS'!$U$99</f>
        <v>16200000</v>
      </c>
      <c r="N134" s="30">
        <f>'[1]Summary for IPSIS'!$V$99</f>
        <v>0</v>
      </c>
      <c r="O134" s="38">
        <f t="shared" si="139"/>
        <v>16200000</v>
      </c>
      <c r="P134" s="33">
        <f>'[1]Summary for IPSIS'!$AF$99+'[1]Summary for IPSIS'!$AG$99</f>
        <v>17280000</v>
      </c>
      <c r="Q134" s="38">
        <f>'[1]Summary for IPSIS'!$AH$99</f>
        <v>0</v>
      </c>
      <c r="R134" s="38">
        <f t="shared" si="140"/>
        <v>17280000</v>
      </c>
      <c r="S134" s="33">
        <f>'[1]Summary for IPSIS'!$AR$99+'[1]Summary for IPSIS'!$AS$99</f>
        <v>17280000</v>
      </c>
      <c r="T134" s="38">
        <f>'[1]Summary for IPSIS'!$AT$99</f>
        <v>0</v>
      </c>
      <c r="U134" s="38">
        <f t="shared" si="141"/>
        <v>17280000</v>
      </c>
      <c r="V134" s="33">
        <f>'[1]Summary for IPSIS'!$BD$99+'[1]Summary for IPSIS'!$BE$99</f>
        <v>17280000</v>
      </c>
      <c r="W134" s="38">
        <f>'[1]Summary for IPSIS'!$BF$99</f>
        <v>0</v>
      </c>
      <c r="X134" s="38">
        <f t="shared" si="142"/>
        <v>17280000</v>
      </c>
      <c r="Y134" s="33">
        <f t="shared" si="143"/>
        <v>84240000</v>
      </c>
      <c r="Z134" s="33">
        <f t="shared" si="144"/>
        <v>0</v>
      </c>
      <c r="AA134" s="33">
        <f t="shared" si="145"/>
        <v>84240000</v>
      </c>
      <c r="AB134" s="33">
        <f>'[1]Summary for IPSIS'!$L$99+'[1]Summary for IPSIS'!$X$99+'[1]Summary for IPSIS'!$AJ$99</f>
        <v>49680000</v>
      </c>
      <c r="AC134" s="38">
        <f>0</f>
        <v>0</v>
      </c>
      <c r="AD134" s="38">
        <f t="shared" si="146"/>
        <v>49680000</v>
      </c>
      <c r="AE134" s="33">
        <f>0</f>
        <v>0</v>
      </c>
      <c r="AF134" s="38">
        <f>0</f>
        <v>0</v>
      </c>
      <c r="AG134" s="38"/>
      <c r="AH134" s="38">
        <f t="shared" si="147"/>
        <v>0</v>
      </c>
      <c r="AI134" s="33">
        <f>'[1]Summary for IPSIS'!$AJ$99+'[1]Summary for IPSIS'!$AV$99</f>
        <v>34560000</v>
      </c>
      <c r="AJ134" s="38">
        <f>0</f>
        <v>0</v>
      </c>
      <c r="AK134" s="38">
        <f t="shared" si="148"/>
        <v>34560000</v>
      </c>
      <c r="AL134" s="189">
        <f t="shared" si="137"/>
        <v>0</v>
      </c>
    </row>
    <row r="135" spans="2:46" ht="24.75" thickBot="1" x14ac:dyDescent="0.25">
      <c r="B135" s="323" t="s">
        <v>158</v>
      </c>
      <c r="C135" s="177" t="s">
        <v>437</v>
      </c>
      <c r="D135" s="45"/>
      <c r="E135" s="180" t="s">
        <v>440</v>
      </c>
      <c r="F135" s="163" t="s">
        <v>131</v>
      </c>
      <c r="G135" s="164" t="s">
        <v>436</v>
      </c>
      <c r="H135" s="179">
        <v>2021</v>
      </c>
      <c r="I135" s="179">
        <v>2025</v>
      </c>
      <c r="J135" s="30">
        <f>'[1]Summary for IPSIS'!$H$100+'[1]Summary for IPSIS'!$I$100</f>
        <v>1385856</v>
      </c>
      <c r="K135" s="30">
        <f>'[1]Summary for IPSIS'!$J$100</f>
        <v>0</v>
      </c>
      <c r="L135" s="38">
        <f t="shared" si="138"/>
        <v>1385856</v>
      </c>
      <c r="M135" s="30">
        <f>'[1]Summary for IPSIS'!$T$100+'[1]Summary for IPSIS'!$U$100</f>
        <v>1385856</v>
      </c>
      <c r="N135" s="30">
        <f>'[1]Summary for IPSIS'!$V$100</f>
        <v>0</v>
      </c>
      <c r="O135" s="38">
        <f t="shared" si="139"/>
        <v>1385856</v>
      </c>
      <c r="P135" s="33">
        <f>'[1]Summary for IPSIS'!$AF$100+'[1]Summary for IPSIS'!$AG$100</f>
        <v>1385856</v>
      </c>
      <c r="Q135" s="38">
        <f>'[1]Summary for IPSIS'!$AH$100</f>
        <v>0</v>
      </c>
      <c r="R135" s="38">
        <f t="shared" si="140"/>
        <v>1385856</v>
      </c>
      <c r="S135" s="33">
        <f>'[1]Summary for IPSIS'!$AR$100+'[1]Summary for IPSIS'!$AS$100</f>
        <v>1385856</v>
      </c>
      <c r="T135" s="38">
        <f>'[1]Summary for IPSIS'!$AT$100</f>
        <v>0</v>
      </c>
      <c r="U135" s="38">
        <f t="shared" si="141"/>
        <v>1385856</v>
      </c>
      <c r="V135" s="33">
        <f>'[1]Summary for IPSIS'!$BD$100+'[1]Summary for IPSIS'!$BE$100</f>
        <v>1385856</v>
      </c>
      <c r="W135" s="38">
        <f>'[1]Summary for IPSIS'!$BF$100</f>
        <v>0</v>
      </c>
      <c r="X135" s="38">
        <f t="shared" si="142"/>
        <v>1385856</v>
      </c>
      <c r="Y135" s="33">
        <f t="shared" si="143"/>
        <v>6929280</v>
      </c>
      <c r="Z135" s="33">
        <f t="shared" si="144"/>
        <v>0</v>
      </c>
      <c r="AA135" s="33">
        <f t="shared" si="145"/>
        <v>6929280</v>
      </c>
      <c r="AB135" s="33">
        <f>'[1]Summary for IPSIS'!$L$100+'[1]Summary for IPSIS'!$X$100+'[1]Summary for IPSIS'!$AJ$100</f>
        <v>4157568</v>
      </c>
      <c r="AC135" s="38">
        <f>0</f>
        <v>0</v>
      </c>
      <c r="AD135" s="38">
        <f t="shared" si="146"/>
        <v>4157568</v>
      </c>
      <c r="AE135" s="33">
        <f>0</f>
        <v>0</v>
      </c>
      <c r="AF135" s="38">
        <f>0</f>
        <v>0</v>
      </c>
      <c r="AG135" s="38"/>
      <c r="AH135" s="38">
        <f t="shared" si="147"/>
        <v>0</v>
      </c>
      <c r="AI135" s="33">
        <f>'[1]Summary for IPSIS'!$AJ$100+'[1]Summary for IPSIS'!$AV$100</f>
        <v>2771712</v>
      </c>
      <c r="AJ135" s="38">
        <f>0</f>
        <v>0</v>
      </c>
      <c r="AK135" s="38">
        <f t="shared" si="148"/>
        <v>2771712</v>
      </c>
      <c r="AL135" s="189">
        <f t="shared" si="137"/>
        <v>0</v>
      </c>
    </row>
    <row r="136" spans="2:46" s="6" customFormat="1" ht="22.9" customHeight="1" thickBot="1" x14ac:dyDescent="0.25">
      <c r="B136" s="56"/>
      <c r="C136" s="63" t="s">
        <v>68</v>
      </c>
      <c r="D136" s="64"/>
      <c r="E136" s="64"/>
      <c r="F136" s="54"/>
      <c r="G136" s="54"/>
      <c r="H136" s="54"/>
      <c r="I136" s="54"/>
      <c r="J136" s="55">
        <f t="shared" ref="J136:AL136" si="149">SUM(J126:J135)</f>
        <v>39145760</v>
      </c>
      <c r="K136" s="55">
        <f t="shared" si="149"/>
        <v>0</v>
      </c>
      <c r="L136" s="55">
        <f t="shared" si="149"/>
        <v>39145760</v>
      </c>
      <c r="M136" s="55">
        <f t="shared" si="149"/>
        <v>44089920</v>
      </c>
      <c r="N136" s="55">
        <f t="shared" si="149"/>
        <v>0</v>
      </c>
      <c r="O136" s="55">
        <f t="shared" si="149"/>
        <v>44089920</v>
      </c>
      <c r="P136" s="55">
        <f t="shared" si="149"/>
        <v>45753760</v>
      </c>
      <c r="Q136" s="55">
        <f t="shared" si="149"/>
        <v>0</v>
      </c>
      <c r="R136" s="55">
        <f t="shared" si="149"/>
        <v>45753760</v>
      </c>
      <c r="S136" s="55">
        <f t="shared" si="149"/>
        <v>45753760</v>
      </c>
      <c r="T136" s="55">
        <f t="shared" si="149"/>
        <v>0</v>
      </c>
      <c r="U136" s="55">
        <f t="shared" si="149"/>
        <v>45753760</v>
      </c>
      <c r="V136" s="55">
        <f t="shared" si="149"/>
        <v>45753760</v>
      </c>
      <c r="W136" s="55">
        <f t="shared" si="149"/>
        <v>0</v>
      </c>
      <c r="X136" s="55">
        <f t="shared" si="149"/>
        <v>45753760</v>
      </c>
      <c r="Y136" s="318">
        <f t="shared" si="149"/>
        <v>220496960</v>
      </c>
      <c r="Z136" s="318">
        <f t="shared" si="149"/>
        <v>0</v>
      </c>
      <c r="AA136" s="318">
        <f t="shared" si="149"/>
        <v>220496960</v>
      </c>
      <c r="AB136" s="55">
        <f t="shared" si="149"/>
        <v>118885600</v>
      </c>
      <c r="AC136" s="55">
        <f t="shared" si="149"/>
        <v>0</v>
      </c>
      <c r="AD136" s="55">
        <f t="shared" si="149"/>
        <v>118885600</v>
      </c>
      <c r="AE136" s="55">
        <f t="shared" si="149"/>
        <v>18551840</v>
      </c>
      <c r="AF136" s="55">
        <f t="shared" si="149"/>
        <v>0</v>
      </c>
      <c r="AG136" s="55">
        <f t="shared" si="149"/>
        <v>0</v>
      </c>
      <c r="AH136" s="55">
        <f t="shared" si="149"/>
        <v>18551840</v>
      </c>
      <c r="AI136" s="55">
        <f t="shared" si="149"/>
        <v>83059520</v>
      </c>
      <c r="AJ136" s="55">
        <f t="shared" si="149"/>
        <v>0</v>
      </c>
      <c r="AK136" s="55">
        <f t="shared" si="149"/>
        <v>83059520</v>
      </c>
      <c r="AL136" s="162">
        <f t="shared" si="149"/>
        <v>0</v>
      </c>
      <c r="AM136" s="35"/>
      <c r="AN136" s="35"/>
      <c r="AO136" s="35"/>
      <c r="AP136" s="35"/>
      <c r="AQ136" s="35"/>
      <c r="AR136" s="35"/>
      <c r="AS136" s="35"/>
      <c r="AT136" s="35"/>
    </row>
    <row r="137" spans="2:46" ht="40.15" customHeight="1" x14ac:dyDescent="0.2">
      <c r="B137" s="149">
        <v>4.2</v>
      </c>
      <c r="C137" s="398" t="s">
        <v>441</v>
      </c>
      <c r="D137" s="399"/>
      <c r="E137" s="187"/>
      <c r="F137" s="73"/>
      <c r="G137" s="73"/>
      <c r="H137" s="79"/>
      <c r="I137" s="79"/>
      <c r="J137" s="78"/>
      <c r="K137" s="78"/>
      <c r="L137" s="76"/>
      <c r="M137" s="78"/>
      <c r="N137" s="78"/>
      <c r="O137" s="76"/>
      <c r="P137" s="78"/>
      <c r="Q137" s="76"/>
      <c r="R137" s="76"/>
      <c r="S137" s="78"/>
      <c r="T137" s="76"/>
      <c r="U137" s="76"/>
      <c r="V137" s="78"/>
      <c r="W137" s="76"/>
      <c r="X137" s="76"/>
      <c r="Y137" s="78"/>
      <c r="Z137" s="78"/>
      <c r="AA137" s="78"/>
      <c r="AB137" s="78"/>
      <c r="AC137" s="76"/>
      <c r="AD137" s="76"/>
      <c r="AE137" s="78"/>
      <c r="AF137" s="76"/>
      <c r="AG137" s="76"/>
      <c r="AH137" s="76"/>
      <c r="AI137" s="78"/>
      <c r="AJ137" s="76"/>
      <c r="AK137" s="76"/>
      <c r="AL137" s="77"/>
    </row>
    <row r="138" spans="2:46" ht="25.15" customHeight="1" x14ac:dyDescent="0.2">
      <c r="B138" s="150"/>
      <c r="C138" s="107" t="s">
        <v>126</v>
      </c>
      <c r="D138" s="58"/>
      <c r="E138" s="58"/>
      <c r="F138" s="17"/>
      <c r="G138" s="17"/>
      <c r="H138" s="15"/>
      <c r="I138" s="15"/>
      <c r="J138" s="33"/>
      <c r="K138" s="33"/>
      <c r="L138" s="38"/>
      <c r="M138" s="33"/>
      <c r="N138" s="33"/>
      <c r="O138" s="38"/>
      <c r="P138" s="33"/>
      <c r="Q138" s="38"/>
      <c r="R138" s="38"/>
      <c r="S138" s="33"/>
      <c r="T138" s="38"/>
      <c r="U138" s="38"/>
      <c r="V138" s="33"/>
      <c r="W138" s="38"/>
      <c r="X138" s="38"/>
      <c r="Y138" s="33"/>
      <c r="Z138" s="33"/>
      <c r="AA138" s="33"/>
      <c r="AB138" s="33"/>
      <c r="AC138" s="38"/>
      <c r="AD138" s="38"/>
      <c r="AE138" s="33"/>
      <c r="AF138" s="38"/>
      <c r="AG138" s="38"/>
      <c r="AH138" s="38"/>
      <c r="AI138" s="33"/>
      <c r="AJ138" s="38"/>
      <c r="AK138" s="38"/>
      <c r="AL138" s="39"/>
    </row>
    <row r="139" spans="2:46" ht="28.15" customHeight="1" x14ac:dyDescent="0.2">
      <c r="B139" s="46" t="s">
        <v>32</v>
      </c>
      <c r="C139" s="169" t="s">
        <v>443</v>
      </c>
      <c r="D139" s="45"/>
      <c r="E139" s="170" t="s">
        <v>438</v>
      </c>
      <c r="F139" s="163" t="s">
        <v>131</v>
      </c>
      <c r="G139" s="164" t="s">
        <v>444</v>
      </c>
      <c r="H139" s="179">
        <v>2021</v>
      </c>
      <c r="I139" s="179">
        <v>2025</v>
      </c>
      <c r="J139" s="30">
        <f>'[1]Summary for IPSIS'!$H$102+'[1]Summary for IPSIS'!$I$102</f>
        <v>1007600</v>
      </c>
      <c r="K139" s="30">
        <f>'[1]Summary for IPSIS'!$J$102</f>
        <v>0</v>
      </c>
      <c r="L139" s="38">
        <f>SUM(J139:K139)</f>
        <v>1007600</v>
      </c>
      <c r="M139" s="30">
        <f>'[1]Summary for IPSIS'!$T$102+'[1]Summary for IPSIS'!$U$102</f>
        <v>28506240</v>
      </c>
      <c r="N139" s="30">
        <f>'[1]Summary for IPSIS'!$V$102</f>
        <v>0</v>
      </c>
      <c r="O139" s="38">
        <f>SUM(M139:N139)</f>
        <v>28506240</v>
      </c>
      <c r="P139" s="33">
        <f>'[1]Summary for IPSIS'!$AF$102+'[1]Summary for IPSIS'!$AG$102</f>
        <v>28506240</v>
      </c>
      <c r="Q139" s="38">
        <f>'[1]Summary for IPSIS'!$AH$102</f>
        <v>0</v>
      </c>
      <c r="R139" s="38">
        <f>SUM(P139:Q139)</f>
        <v>28506240</v>
      </c>
      <c r="S139" s="33">
        <f>'[1]Summary for IPSIS'!$AR$102+'[1]Summary for IPSIS'!$AS$102</f>
        <v>28506240</v>
      </c>
      <c r="T139" s="38">
        <f>'[1]Summary for IPSIS'!$AT$102</f>
        <v>0</v>
      </c>
      <c r="U139" s="38">
        <f>SUM(S139:T139)</f>
        <v>28506240</v>
      </c>
      <c r="V139" s="33">
        <f>'[1]Summary for IPSIS'!$BD$102+'[1]Summary for IPSIS'!$BE$102</f>
        <v>28506240</v>
      </c>
      <c r="W139" s="38">
        <f>'[1]Summary for IPSIS'!$BF$102</f>
        <v>0</v>
      </c>
      <c r="X139" s="38">
        <f>SUM(V139:W139)</f>
        <v>28506240</v>
      </c>
      <c r="Y139" s="33">
        <f>J139+M139+P139+S139+V139</f>
        <v>115032560</v>
      </c>
      <c r="Z139" s="33">
        <f>K139+N139+Q139+T139+W139</f>
        <v>0</v>
      </c>
      <c r="AA139" s="33">
        <f>SUM(Y139:Z139)</f>
        <v>115032560</v>
      </c>
      <c r="AB139" s="33">
        <f>'[1]Summary for IPSIS'!$L$102+'[1]Summary for IPSIS'!$X$102+'[1]Summary for IPSIS'!$AJ$102</f>
        <v>58020080</v>
      </c>
      <c r="AC139" s="38">
        <f>0</f>
        <v>0</v>
      </c>
      <c r="AD139" s="38">
        <f>SUM(AB139:AC139)</f>
        <v>58020080</v>
      </c>
      <c r="AE139" s="33">
        <f>0</f>
        <v>0</v>
      </c>
      <c r="AF139" s="38">
        <f>0</f>
        <v>0</v>
      </c>
      <c r="AG139" s="38"/>
      <c r="AH139" s="38">
        <f>SUM(AE139:AG139)</f>
        <v>0</v>
      </c>
      <c r="AI139" s="33">
        <f>'[1]Summary for IPSIS'!$AV$102+'[1]Summary for IPSIS'!$BH$102</f>
        <v>57012480</v>
      </c>
      <c r="AJ139" s="38">
        <f>0</f>
        <v>0</v>
      </c>
      <c r="AK139" s="38">
        <f>SUM(AI139:AJ139)</f>
        <v>57012480</v>
      </c>
      <c r="AL139" s="189">
        <f>SUM(AK139+AH139+AD139)-AA139</f>
        <v>0</v>
      </c>
      <c r="AM139" s="146"/>
    </row>
    <row r="140" spans="2:46" ht="24" customHeight="1" x14ac:dyDescent="0.2">
      <c r="B140" s="46" t="s">
        <v>29</v>
      </c>
      <c r="C140" s="181" t="s">
        <v>445</v>
      </c>
      <c r="D140" s="45"/>
      <c r="E140" s="170" t="s">
        <v>438</v>
      </c>
      <c r="F140" s="163" t="s">
        <v>131</v>
      </c>
      <c r="G140" s="164" t="s">
        <v>446</v>
      </c>
      <c r="H140" s="179">
        <v>2021</v>
      </c>
      <c r="I140" s="179">
        <v>2025</v>
      </c>
      <c r="J140" s="30">
        <f>'[1]Summary for IPSIS'!$H$103+'[1]Summary for IPSIS'!$I$103</f>
        <v>228000</v>
      </c>
      <c r="K140" s="30">
        <f>'[1]Summary for IPSIS'!$J$103</f>
        <v>0</v>
      </c>
      <c r="L140" s="38">
        <f t="shared" ref="L140:L147" si="150">SUM(J140:K140)</f>
        <v>228000</v>
      </c>
      <c r="M140" s="30">
        <f>'[1]Summary for IPSIS'!$T$103+'[1]Summary for IPSIS'!$U$103</f>
        <v>476840</v>
      </c>
      <c r="N140" s="30">
        <f>'[1]Summary for IPSIS'!$V$103</f>
        <v>0</v>
      </c>
      <c r="O140" s="38">
        <f t="shared" ref="O140:O147" si="151">SUM(M140:N140)</f>
        <v>476840</v>
      </c>
      <c r="P140" s="33">
        <f>'[1]Summary for IPSIS'!$AF$103+'[1]Summary for IPSIS'!$AG$103</f>
        <v>863240</v>
      </c>
      <c r="Q140" s="38">
        <f>'[1]Summary for IPSIS'!$AH$103</f>
        <v>0</v>
      </c>
      <c r="R140" s="38">
        <f t="shared" ref="R140:R147" si="152">SUM(P140:Q140)</f>
        <v>863240</v>
      </c>
      <c r="S140" s="33">
        <f>'[1]Summary for IPSIS'!$AR$103+'[1]Summary for IPSIS'!$AS$103</f>
        <v>863240</v>
      </c>
      <c r="T140" s="38">
        <f>'[1]Summary for IPSIS'!$AT$103</f>
        <v>0</v>
      </c>
      <c r="U140" s="38">
        <f t="shared" ref="U140:U147" si="153">SUM(S140:T140)</f>
        <v>863240</v>
      </c>
      <c r="V140" s="33">
        <f>'[1]Summary for IPSIS'!$BD$103+'[1]Summary for IPSIS'!$BE$103</f>
        <v>863240</v>
      </c>
      <c r="W140" s="38">
        <f>'[1]Summary for IPSIS'!$BF$103</f>
        <v>0</v>
      </c>
      <c r="X140" s="38">
        <f t="shared" ref="X140:X147" si="154">SUM(V140:W140)</f>
        <v>863240</v>
      </c>
      <c r="Y140" s="33">
        <f t="shared" ref="Y140:Y147" si="155">J140+M140+P140+S140+V140</f>
        <v>3294560</v>
      </c>
      <c r="Z140" s="33">
        <f t="shared" ref="Z140:Z147" si="156">K140+N140+Q140+T140+W140</f>
        <v>0</v>
      </c>
      <c r="AA140" s="33">
        <f t="shared" ref="AA140:AA147" si="157">SUM(Y140:Z140)</f>
        <v>3294560</v>
      </c>
      <c r="AB140" s="33">
        <f>'[1]Summary for IPSIS'!$L$103+'[1]Summary for IPSIS'!$X$103+'[1]Summary for IPSIS'!$AJ$103</f>
        <v>180880</v>
      </c>
      <c r="AC140" s="38">
        <f>0</f>
        <v>0</v>
      </c>
      <c r="AD140" s="38">
        <f t="shared" ref="AD140:AD147" si="158">SUM(AB140:AC140)</f>
        <v>180880</v>
      </c>
      <c r="AE140" s="33">
        <f>0</f>
        <v>0</v>
      </c>
      <c r="AF140" s="38">
        <f>0</f>
        <v>0</v>
      </c>
      <c r="AG140" s="38"/>
      <c r="AH140" s="38">
        <f t="shared" ref="AH140:AH147" si="159">SUM(AE140:AG140)</f>
        <v>0</v>
      </c>
      <c r="AI140" s="33">
        <f>'[1]Summary for IPSIS'!$AV$103+'[1]Summary for IPSIS'!$BH$103</f>
        <v>180880</v>
      </c>
      <c r="AJ140" s="38">
        <f>0</f>
        <v>0</v>
      </c>
      <c r="AK140" s="38">
        <f t="shared" ref="AK140:AK147" si="160">SUM(AI140:AJ140)</f>
        <v>180880</v>
      </c>
      <c r="AL140" s="189">
        <f t="shared" ref="AL140:AL147" si="161">SUM(AK140+AH140+AD140)-AA140</f>
        <v>-2932800</v>
      </c>
    </row>
    <row r="141" spans="2:46" ht="36" x14ac:dyDescent="0.2">
      <c r="B141" s="46" t="s">
        <v>31</v>
      </c>
      <c r="C141" s="177" t="s">
        <v>447</v>
      </c>
      <c r="D141" s="45"/>
      <c r="E141" s="180" t="s">
        <v>438</v>
      </c>
      <c r="F141" s="163" t="s">
        <v>131</v>
      </c>
      <c r="G141" s="164" t="s">
        <v>448</v>
      </c>
      <c r="H141" s="179">
        <v>2021</v>
      </c>
      <c r="I141" s="179">
        <v>2025</v>
      </c>
      <c r="J141" s="30">
        <f>'[1]Summary for IPSIS'!$H$104+'[1]Summary for IPSIS'!$I$104</f>
        <v>584960</v>
      </c>
      <c r="K141" s="30">
        <f>'[1]Summary for IPSIS'!$J$104</f>
        <v>0</v>
      </c>
      <c r="L141" s="38">
        <f t="shared" si="150"/>
        <v>584960</v>
      </c>
      <c r="M141" s="30">
        <f>'[1]Summary for IPSIS'!$T$104+'[1]Summary for IPSIS'!$U$104</f>
        <v>584960</v>
      </c>
      <c r="N141" s="30">
        <f>'[1]Summary for IPSIS'!$V$104</f>
        <v>0</v>
      </c>
      <c r="O141" s="38">
        <f t="shared" si="151"/>
        <v>584960</v>
      </c>
      <c r="P141" s="33">
        <f>'[1]Summary for IPSIS'!$AF$104+'[1]Summary for IPSIS'!$AG$104</f>
        <v>584960</v>
      </c>
      <c r="Q141" s="38">
        <f>'[1]Summary for IPSIS'!$AH$104</f>
        <v>0</v>
      </c>
      <c r="R141" s="38">
        <f t="shared" si="152"/>
        <v>584960</v>
      </c>
      <c r="S141" s="33">
        <f>'[1]Summary for IPSIS'!$AR$104+'[1]Summary for IPSIS'!$AS$104</f>
        <v>584960</v>
      </c>
      <c r="T141" s="38">
        <f>'[1]Summary for IPSIS'!$AT$104</f>
        <v>0</v>
      </c>
      <c r="U141" s="38">
        <f t="shared" si="153"/>
        <v>584960</v>
      </c>
      <c r="V141" s="33">
        <f>'[1]Summary for IPSIS'!$BD$104+'[1]Summary for IPSIS'!$BE$104</f>
        <v>584960</v>
      </c>
      <c r="W141" s="38">
        <f>'[1]Summary for IPSIS'!$BF$104</f>
        <v>0</v>
      </c>
      <c r="X141" s="38">
        <f t="shared" si="154"/>
        <v>584960</v>
      </c>
      <c r="Y141" s="33">
        <f t="shared" si="155"/>
        <v>2924800</v>
      </c>
      <c r="Z141" s="33">
        <f t="shared" si="156"/>
        <v>0</v>
      </c>
      <c r="AA141" s="33">
        <f t="shared" si="157"/>
        <v>2924800</v>
      </c>
      <c r="AB141" s="33">
        <f>'[1]Summary for IPSIS'!$L$104+'[1]Summary for IPSIS'!$X$104+'[1]Summary for IPSIS'!$AJ$104</f>
        <v>1754880</v>
      </c>
      <c r="AC141" s="38">
        <f>0</f>
        <v>0</v>
      </c>
      <c r="AD141" s="38">
        <f t="shared" si="158"/>
        <v>1754880</v>
      </c>
      <c r="AE141" s="33">
        <f>0</f>
        <v>0</v>
      </c>
      <c r="AF141" s="38">
        <f>0</f>
        <v>0</v>
      </c>
      <c r="AG141" s="38"/>
      <c r="AH141" s="38">
        <f t="shared" si="159"/>
        <v>0</v>
      </c>
      <c r="AI141" s="33">
        <f>'[1]Summary for IPSIS'!$AV$104+'[1]Summary for IPSIS'!$BH$104</f>
        <v>1169920</v>
      </c>
      <c r="AJ141" s="38">
        <f>0</f>
        <v>0</v>
      </c>
      <c r="AK141" s="38">
        <f t="shared" si="160"/>
        <v>1169920</v>
      </c>
      <c r="AL141" s="189">
        <f t="shared" si="161"/>
        <v>0</v>
      </c>
    </row>
    <row r="142" spans="2:46" ht="22.5" customHeight="1" x14ac:dyDescent="0.2">
      <c r="B142" s="46" t="s">
        <v>150</v>
      </c>
      <c r="C142" s="169" t="s">
        <v>449</v>
      </c>
      <c r="D142" s="45"/>
      <c r="E142" s="170" t="s">
        <v>475</v>
      </c>
      <c r="F142" s="163" t="s">
        <v>131</v>
      </c>
      <c r="G142" s="164" t="s">
        <v>450</v>
      </c>
      <c r="H142" s="179">
        <v>2021</v>
      </c>
      <c r="I142" s="179">
        <v>2025</v>
      </c>
      <c r="J142" s="30">
        <f>'[1]Summary for IPSIS'!$H$105+'[1]Summary for IPSIS'!$I$105</f>
        <v>404960</v>
      </c>
      <c r="K142" s="30">
        <f>'[1]Summary for IPSIS'!$J$105</f>
        <v>0</v>
      </c>
      <c r="L142" s="38">
        <f t="shared" si="150"/>
        <v>404960</v>
      </c>
      <c r="M142" s="30">
        <f>'[1]Summary for IPSIS'!$T$105+'[1]Summary for IPSIS'!$U$105</f>
        <v>7601664</v>
      </c>
      <c r="N142" s="30">
        <f>'[1]Summary for IPSIS'!$V$105</f>
        <v>0</v>
      </c>
      <c r="O142" s="38">
        <f t="shared" si="151"/>
        <v>7601664</v>
      </c>
      <c r="P142" s="33">
        <f>'[1]Summary for IPSIS'!$AF$105+'[1]Summary for IPSIS'!$AG$105</f>
        <v>7601664</v>
      </c>
      <c r="Q142" s="38">
        <f>'[1]Summary for IPSIS'!$AH$105</f>
        <v>0</v>
      </c>
      <c r="R142" s="38">
        <f t="shared" si="152"/>
        <v>7601664</v>
      </c>
      <c r="S142" s="33">
        <f>'[1]Summary for IPSIS'!$AR$105+'[1]Summary for IPSIS'!$AS$105</f>
        <v>7601664</v>
      </c>
      <c r="T142" s="38">
        <f>'[1]Summary for IPSIS'!$AT$105</f>
        <v>0</v>
      </c>
      <c r="U142" s="38">
        <f t="shared" si="153"/>
        <v>7601664</v>
      </c>
      <c r="V142" s="33">
        <f>'[1]Summary for IPSIS'!$BD$105+'[1]Summary for IPSIS'!$BE$105</f>
        <v>7601664</v>
      </c>
      <c r="W142" s="38">
        <f>'[1]Summary for IPSIS'!$BF$105</f>
        <v>0</v>
      </c>
      <c r="X142" s="38">
        <f t="shared" si="154"/>
        <v>7601664</v>
      </c>
      <c r="Y142" s="33">
        <f t="shared" si="155"/>
        <v>30811616</v>
      </c>
      <c r="Z142" s="33">
        <f t="shared" si="156"/>
        <v>0</v>
      </c>
      <c r="AA142" s="33">
        <f t="shared" si="157"/>
        <v>30811616</v>
      </c>
      <c r="AB142" s="33">
        <f>'[1]Summary for IPSIS'!$L$105+'[1]Summary for IPSIS'!$X$105+'[1]Summary for IPSIS'!$AJ$105</f>
        <v>15608288</v>
      </c>
      <c r="AC142" s="38">
        <f>0</f>
        <v>0</v>
      </c>
      <c r="AD142" s="38">
        <f t="shared" si="158"/>
        <v>15608288</v>
      </c>
      <c r="AE142" s="33">
        <f>0</f>
        <v>0</v>
      </c>
      <c r="AF142" s="38">
        <f>0</f>
        <v>0</v>
      </c>
      <c r="AG142" s="38"/>
      <c r="AH142" s="38">
        <f t="shared" si="159"/>
        <v>0</v>
      </c>
      <c r="AI142" s="33">
        <f>'[1]Summary for IPSIS'!$AV$105+'[1]Summary for IPSIS'!$BH$105</f>
        <v>15203328</v>
      </c>
      <c r="AJ142" s="38">
        <f>0</f>
        <v>0</v>
      </c>
      <c r="AK142" s="38">
        <f t="shared" si="160"/>
        <v>15203328</v>
      </c>
      <c r="AL142" s="189">
        <f t="shared" si="161"/>
        <v>0</v>
      </c>
    </row>
    <row r="143" spans="2:46" ht="31.15" customHeight="1" x14ac:dyDescent="0.2">
      <c r="B143" s="46" t="s">
        <v>151</v>
      </c>
      <c r="C143" s="169" t="s">
        <v>451</v>
      </c>
      <c r="D143" s="45"/>
      <c r="E143" s="170" t="s">
        <v>205</v>
      </c>
      <c r="F143" s="163" t="s">
        <v>131</v>
      </c>
      <c r="G143" s="164" t="s">
        <v>452</v>
      </c>
      <c r="H143" s="179">
        <v>2021</v>
      </c>
      <c r="I143" s="179">
        <v>2025</v>
      </c>
      <c r="J143" s="30">
        <f>'[1]Summary for IPSIS'!$H$106+'[1]Summary for IPSIS'!$I$106</f>
        <v>249792</v>
      </c>
      <c r="K143" s="30">
        <f>'[1]Summary for IPSIS'!$J$106</f>
        <v>0</v>
      </c>
      <c r="L143" s="38">
        <f t="shared" si="150"/>
        <v>249792</v>
      </c>
      <c r="M143" s="30">
        <f>'[1]Summary for IPSIS'!$T$106+'[1]Summary for IPSIS'!$U$106</f>
        <v>1012400</v>
      </c>
      <c r="N143" s="30">
        <f>'[1]Summary for IPSIS'!$V$106</f>
        <v>0</v>
      </c>
      <c r="O143" s="38">
        <f t="shared" si="151"/>
        <v>1012400</v>
      </c>
      <c r="P143" s="33">
        <f>'[1]Summary for IPSIS'!$AF$106+'[1]Summary for IPSIS'!$AG$106</f>
        <v>1012400</v>
      </c>
      <c r="Q143" s="38">
        <f>'[1]Summary for IPSIS'!$AH$106</f>
        <v>0</v>
      </c>
      <c r="R143" s="38">
        <f t="shared" si="152"/>
        <v>1012400</v>
      </c>
      <c r="S143" s="33">
        <f>'[1]Summary for IPSIS'!$AR$106+'[1]Summary for IPSIS'!$AS$106</f>
        <v>1012400</v>
      </c>
      <c r="T143" s="38">
        <f>'[1]Summary for IPSIS'!$AT$106</f>
        <v>0</v>
      </c>
      <c r="U143" s="38">
        <f t="shared" si="153"/>
        <v>1012400</v>
      </c>
      <c r="V143" s="33">
        <f>'[1]Summary for IPSIS'!$BD$106+'[1]Summary for IPSIS'!$BE$106</f>
        <v>1012400</v>
      </c>
      <c r="W143" s="38">
        <f>'[1]Summary for IPSIS'!$BF$106</f>
        <v>0</v>
      </c>
      <c r="X143" s="38">
        <f t="shared" si="154"/>
        <v>1012400</v>
      </c>
      <c r="Y143" s="33">
        <f t="shared" si="155"/>
        <v>4299392</v>
      </c>
      <c r="Z143" s="33">
        <f t="shared" si="156"/>
        <v>0</v>
      </c>
      <c r="AA143" s="33">
        <f t="shared" si="157"/>
        <v>4299392</v>
      </c>
      <c r="AB143" s="33">
        <f>'[1]Summary for IPSIS'!$L$106+'[1]Summary for IPSIS'!$X$106+'[1]Summary for IPSIS'!$AJ$106</f>
        <v>2274592</v>
      </c>
      <c r="AC143" s="38">
        <f>0</f>
        <v>0</v>
      </c>
      <c r="AD143" s="38">
        <f t="shared" si="158"/>
        <v>2274592</v>
      </c>
      <c r="AE143" s="33">
        <f>0</f>
        <v>0</v>
      </c>
      <c r="AF143" s="38">
        <f>0</f>
        <v>0</v>
      </c>
      <c r="AG143" s="38"/>
      <c r="AH143" s="38">
        <f t="shared" si="159"/>
        <v>0</v>
      </c>
      <c r="AI143" s="33">
        <f>'[1]Summary for IPSIS'!$AV$106+'[1]Summary for IPSIS'!$BH$106</f>
        <v>2024800</v>
      </c>
      <c r="AJ143" s="38">
        <f>0</f>
        <v>0</v>
      </c>
      <c r="AK143" s="38">
        <f t="shared" si="160"/>
        <v>2024800</v>
      </c>
      <c r="AL143" s="189">
        <f t="shared" si="161"/>
        <v>0</v>
      </c>
    </row>
    <row r="144" spans="2:46" ht="40.5" customHeight="1" thickBot="1" x14ac:dyDescent="0.25">
      <c r="B144" s="324" t="s">
        <v>152</v>
      </c>
      <c r="C144" s="190" t="s">
        <v>453</v>
      </c>
      <c r="D144" s="161"/>
      <c r="E144" s="192" t="s">
        <v>438</v>
      </c>
      <c r="F144" s="211" t="s">
        <v>131</v>
      </c>
      <c r="G144" s="165" t="s">
        <v>454</v>
      </c>
      <c r="H144" s="209">
        <v>2021</v>
      </c>
      <c r="I144" s="209">
        <v>2025</v>
      </c>
      <c r="J144" s="30">
        <f>'[1]Summary for IPSIS'!$H$107+'[1]Summary for IPSIS'!$I$107</f>
        <v>180880</v>
      </c>
      <c r="K144" s="30">
        <f>'[1]Summary for IPSIS'!$J$107</f>
        <v>0</v>
      </c>
      <c r="L144" s="80">
        <f t="shared" si="150"/>
        <v>180880</v>
      </c>
      <c r="M144" s="30">
        <f>'[1]Summary for IPSIS'!$T$107+'[1]Summary for IPSIS'!$U$107</f>
        <v>180880</v>
      </c>
      <c r="N144" s="30">
        <f>'[1]Summary for IPSIS'!$V$107</f>
        <v>0</v>
      </c>
      <c r="O144" s="80">
        <f t="shared" si="151"/>
        <v>180880</v>
      </c>
      <c r="P144" s="33">
        <f>'[1]Summary for IPSIS'!$AF$107+'[1]Summary for IPSIS'!$AG$107</f>
        <v>180880</v>
      </c>
      <c r="Q144" s="38">
        <f>'[1]Summary for IPSIS'!$AH$107</f>
        <v>0</v>
      </c>
      <c r="R144" s="80">
        <f t="shared" si="152"/>
        <v>180880</v>
      </c>
      <c r="S144" s="33">
        <f>'[1]Summary for IPSIS'!$AR$107+'[1]Summary for IPSIS'!$AS$107</f>
        <v>180880</v>
      </c>
      <c r="T144" s="38">
        <f>'[1]Summary for IPSIS'!$AT$107</f>
        <v>0</v>
      </c>
      <c r="U144" s="80">
        <f t="shared" si="153"/>
        <v>180880</v>
      </c>
      <c r="V144" s="33">
        <f>'[1]Summary for IPSIS'!$BD$107+'[1]Summary for IPSIS'!$BE$107</f>
        <v>180880</v>
      </c>
      <c r="W144" s="38">
        <f>'[1]Summary for IPSIS'!$BF$107</f>
        <v>0</v>
      </c>
      <c r="X144" s="80">
        <f t="shared" si="154"/>
        <v>180880</v>
      </c>
      <c r="Y144" s="208">
        <f t="shared" si="155"/>
        <v>904400</v>
      </c>
      <c r="Z144" s="208">
        <f t="shared" si="156"/>
        <v>0</v>
      </c>
      <c r="AA144" s="208">
        <f t="shared" si="157"/>
        <v>904400</v>
      </c>
      <c r="AB144" s="33">
        <f>'[1]Summary for IPSIS'!$L$107+'[1]Summary for IPSIS'!$X$107+'[1]Summary for IPSIS'!$AJ$107</f>
        <v>542640</v>
      </c>
      <c r="AC144" s="38">
        <f>0</f>
        <v>0</v>
      </c>
      <c r="AD144" s="80">
        <f t="shared" si="158"/>
        <v>542640</v>
      </c>
      <c r="AE144" s="33">
        <f>0</f>
        <v>0</v>
      </c>
      <c r="AF144" s="38">
        <f>0</f>
        <v>0</v>
      </c>
      <c r="AG144" s="80"/>
      <c r="AH144" s="80">
        <f t="shared" si="159"/>
        <v>0</v>
      </c>
      <c r="AI144" s="33">
        <f>'[1]Summary for IPSIS'!$AV$107+'[1]Summary for IPSIS'!$BH$107</f>
        <v>361760</v>
      </c>
      <c r="AJ144" s="38">
        <f>0</f>
        <v>0</v>
      </c>
      <c r="AK144" s="80">
        <f t="shared" si="160"/>
        <v>361760</v>
      </c>
      <c r="AL144" s="196">
        <f t="shared" si="161"/>
        <v>0</v>
      </c>
    </row>
    <row r="145" spans="2:46" ht="42.75" customHeight="1" thickBot="1" x14ac:dyDescent="0.25">
      <c r="B145" s="325" t="s">
        <v>412</v>
      </c>
      <c r="C145" s="248" t="s">
        <v>455</v>
      </c>
      <c r="D145" s="297"/>
      <c r="E145" s="250" t="s">
        <v>438</v>
      </c>
      <c r="F145" s="313" t="s">
        <v>131</v>
      </c>
      <c r="G145" s="252" t="s">
        <v>456</v>
      </c>
      <c r="H145" s="298">
        <v>2021</v>
      </c>
      <c r="I145" s="298">
        <v>2025</v>
      </c>
      <c r="J145" s="30">
        <f>'[1]Summary for IPSIS'!$H$108+'[1]Summary for IPSIS'!$I$108</f>
        <v>835593.6</v>
      </c>
      <c r="K145" s="30">
        <f>'[1]Summary for IPSIS'!$J$108</f>
        <v>0</v>
      </c>
      <c r="L145" s="80">
        <f t="shared" si="150"/>
        <v>835593.6</v>
      </c>
      <c r="M145" s="30">
        <f>'[1]Summary for IPSIS'!$T$108+'[1]Summary for IPSIS'!$U$108</f>
        <v>835593.6</v>
      </c>
      <c r="N145" s="30">
        <f>'[1]Summary for IPSIS'!$V$108</f>
        <v>0</v>
      </c>
      <c r="O145" s="80">
        <f t="shared" si="151"/>
        <v>835593.6</v>
      </c>
      <c r="P145" s="33">
        <f>'[1]Summary for IPSIS'!$AF$108+'[1]Summary for IPSIS'!$AG$108</f>
        <v>835593.6</v>
      </c>
      <c r="Q145" s="38">
        <f>'[1]Summary for IPSIS'!$AH$108</f>
        <v>0</v>
      </c>
      <c r="R145" s="80">
        <f t="shared" si="152"/>
        <v>835593.6</v>
      </c>
      <c r="S145" s="33">
        <f>'[1]Summary for IPSIS'!$AR$108+'[1]Summary for IPSIS'!$AS$108</f>
        <v>835593.6</v>
      </c>
      <c r="T145" s="38">
        <f>'[1]Summary for IPSIS'!$AT$108</f>
        <v>0</v>
      </c>
      <c r="U145" s="80">
        <f t="shared" si="153"/>
        <v>835593.6</v>
      </c>
      <c r="V145" s="33">
        <f>'[1]Summary for IPSIS'!$BD$108+'[1]Summary for IPSIS'!$BE$108</f>
        <v>835593.6</v>
      </c>
      <c r="W145" s="38">
        <f>'[1]Summary for IPSIS'!$BF$108</f>
        <v>0</v>
      </c>
      <c r="X145" s="80">
        <f t="shared" si="154"/>
        <v>835593.6</v>
      </c>
      <c r="Y145" s="208">
        <f t="shared" si="155"/>
        <v>4177968</v>
      </c>
      <c r="Z145" s="208">
        <f t="shared" si="156"/>
        <v>0</v>
      </c>
      <c r="AA145" s="208">
        <f t="shared" si="157"/>
        <v>4177968</v>
      </c>
      <c r="AB145" s="33">
        <f>'[1]Summary for IPSIS'!$L$108+'[1]Summary for IPSIS'!$X$108+'[1]Summary for IPSIS'!$AJ$108</f>
        <v>1426782</v>
      </c>
      <c r="AC145" s="38">
        <f>0</f>
        <v>0</v>
      </c>
      <c r="AD145" s="80">
        <f t="shared" si="158"/>
        <v>1426782</v>
      </c>
      <c r="AE145" s="33">
        <f>0</f>
        <v>0</v>
      </c>
      <c r="AF145" s="38">
        <f>0</f>
        <v>0</v>
      </c>
      <c r="AG145" s="314"/>
      <c r="AH145" s="80">
        <f t="shared" si="159"/>
        <v>0</v>
      </c>
      <c r="AI145" s="33">
        <f>'[1]Summary for IPSIS'!$AV$108+'[1]Summary for IPSIS'!$BH$108</f>
        <v>951188</v>
      </c>
      <c r="AJ145" s="38">
        <f>0</f>
        <v>0</v>
      </c>
      <c r="AK145" s="80">
        <f t="shared" si="160"/>
        <v>951188</v>
      </c>
      <c r="AL145" s="196">
        <f t="shared" si="161"/>
        <v>-1799998</v>
      </c>
    </row>
    <row r="146" spans="2:46" ht="40.5" customHeight="1" thickBot="1" x14ac:dyDescent="0.25">
      <c r="B146" s="325" t="s">
        <v>413</v>
      </c>
      <c r="C146" s="248" t="s">
        <v>457</v>
      </c>
      <c r="D146" s="297"/>
      <c r="E146" s="250" t="s">
        <v>129</v>
      </c>
      <c r="F146" s="313" t="s">
        <v>458</v>
      </c>
      <c r="G146" s="326" t="s">
        <v>459</v>
      </c>
      <c r="H146" s="298">
        <v>2021</v>
      </c>
      <c r="I146" s="298">
        <v>2025</v>
      </c>
      <c r="J146" s="30">
        <f>'[1]Summary for IPSIS'!$H$109+'[1]Summary for IPSIS'!$I$109</f>
        <v>705080</v>
      </c>
      <c r="K146" s="30">
        <f>'[1]Summary for IPSIS'!$J$109</f>
        <v>0</v>
      </c>
      <c r="L146" s="80">
        <f t="shared" si="150"/>
        <v>705080</v>
      </c>
      <c r="M146" s="30">
        <f>'[1]Summary for IPSIS'!$T$109+'[1]Summary for IPSIS'!$U$109</f>
        <v>705080</v>
      </c>
      <c r="N146" s="30">
        <f>'[1]Summary for IPSIS'!$V$109</f>
        <v>0</v>
      </c>
      <c r="O146" s="80">
        <f t="shared" si="151"/>
        <v>705080</v>
      </c>
      <c r="P146" s="33">
        <f>'[1]Summary for IPSIS'!$AF$109+'[1]Summary for IPSIS'!$AG$109</f>
        <v>705080</v>
      </c>
      <c r="Q146" s="38">
        <f>'[1]Summary for IPSIS'!$AH$109</f>
        <v>0</v>
      </c>
      <c r="R146" s="80">
        <f t="shared" si="152"/>
        <v>705080</v>
      </c>
      <c r="S146" s="33">
        <f>'[1]Summary for IPSIS'!$AR$109+'[1]Summary for IPSIS'!$AS$109</f>
        <v>705080</v>
      </c>
      <c r="T146" s="38">
        <f>'[1]Summary for IPSIS'!$AT$109</f>
        <v>0</v>
      </c>
      <c r="U146" s="80">
        <f t="shared" si="153"/>
        <v>705080</v>
      </c>
      <c r="V146" s="33">
        <f>'[1]Summary for IPSIS'!$BD$109+'[1]Summary for IPSIS'!$BE$109</f>
        <v>705080</v>
      </c>
      <c r="W146" s="38">
        <f>'[1]Summary for IPSIS'!$BF$109</f>
        <v>0</v>
      </c>
      <c r="X146" s="80">
        <f t="shared" si="154"/>
        <v>705080</v>
      </c>
      <c r="Y146" s="208">
        <f t="shared" si="155"/>
        <v>3525400</v>
      </c>
      <c r="Z146" s="208">
        <f t="shared" si="156"/>
        <v>0</v>
      </c>
      <c r="AA146" s="208">
        <f t="shared" si="157"/>
        <v>3525400</v>
      </c>
      <c r="AB146" s="33">
        <f>'[1]Summary for IPSIS'!$L$109+'[1]Summary for IPSIS'!$X$109+'[1]Summary for IPSIS'!$AJ$109</f>
        <v>0</v>
      </c>
      <c r="AC146" s="38">
        <f>0</f>
        <v>0</v>
      </c>
      <c r="AD146" s="80">
        <f t="shared" si="158"/>
        <v>0</v>
      </c>
      <c r="AE146" s="33">
        <f>3525400</f>
        <v>3525400</v>
      </c>
      <c r="AF146" s="38">
        <f>0</f>
        <v>0</v>
      </c>
      <c r="AG146" s="314" t="s">
        <v>129</v>
      </c>
      <c r="AH146" s="80">
        <f t="shared" si="159"/>
        <v>3525400</v>
      </c>
      <c r="AI146" s="33">
        <f>'[1]Summary for IPSIS'!$AV$109+'[1]Summary for IPSIS'!$BH$109</f>
        <v>0</v>
      </c>
      <c r="AJ146" s="38">
        <f>0</f>
        <v>0</v>
      </c>
      <c r="AK146" s="80">
        <f t="shared" si="160"/>
        <v>0</v>
      </c>
      <c r="AL146" s="196">
        <f t="shared" si="161"/>
        <v>0</v>
      </c>
    </row>
    <row r="147" spans="2:46" ht="29.25" customHeight="1" thickBot="1" x14ac:dyDescent="0.25">
      <c r="B147" s="325" t="s">
        <v>414</v>
      </c>
      <c r="C147" s="248" t="s">
        <v>461</v>
      </c>
      <c r="D147" s="297"/>
      <c r="E147" s="250" t="s">
        <v>438</v>
      </c>
      <c r="F147" s="313" t="s">
        <v>131</v>
      </c>
      <c r="G147" s="252" t="s">
        <v>460</v>
      </c>
      <c r="H147" s="298">
        <v>2021</v>
      </c>
      <c r="I147" s="298">
        <v>2025</v>
      </c>
      <c r="J147" s="30">
        <f>'[1]Summary for IPSIS'!$H$110+'[1]Summary for IPSIS'!$I$110</f>
        <v>0</v>
      </c>
      <c r="K147" s="30">
        <f>'[1]Summary for IPSIS'!$J$110</f>
        <v>2070000</v>
      </c>
      <c r="L147" s="80">
        <f t="shared" si="150"/>
        <v>2070000</v>
      </c>
      <c r="M147" s="30">
        <f>'[1]Summary for IPSIS'!$T$110+'[1]Summary for IPSIS'!$U$110</f>
        <v>0</v>
      </c>
      <c r="N147" s="30">
        <f>'[1]Summary for IPSIS'!$V$110</f>
        <v>2070000</v>
      </c>
      <c r="O147" s="80">
        <f t="shared" si="151"/>
        <v>2070000</v>
      </c>
      <c r="P147" s="33">
        <f>'[1]Summary for IPSIS'!$AF$110+'[1]Summary for IPSIS'!$AG$110</f>
        <v>0</v>
      </c>
      <c r="Q147" s="38">
        <f>'[1]Summary for IPSIS'!$AH$110</f>
        <v>2070000</v>
      </c>
      <c r="R147" s="80">
        <f t="shared" si="152"/>
        <v>2070000</v>
      </c>
      <c r="S147" s="33">
        <f>'[1]Summary for IPSIS'!$AR$110+'[1]Summary for IPSIS'!$AS$110</f>
        <v>0</v>
      </c>
      <c r="T147" s="38">
        <f>'[1]Summary for IPSIS'!$AT$110</f>
        <v>2070000</v>
      </c>
      <c r="U147" s="80">
        <f t="shared" si="153"/>
        <v>2070000</v>
      </c>
      <c r="V147" s="33">
        <f>'[1]Summary for IPSIS'!$BD$110+'[1]Summary for IPSIS'!$BE$110</f>
        <v>0</v>
      </c>
      <c r="W147" s="38">
        <f>'[1]Summary for IPSIS'!$BF$110</f>
        <v>2070000</v>
      </c>
      <c r="X147" s="80">
        <f t="shared" si="154"/>
        <v>2070000</v>
      </c>
      <c r="Y147" s="208">
        <f t="shared" si="155"/>
        <v>0</v>
      </c>
      <c r="Z147" s="208">
        <f t="shared" si="156"/>
        <v>10350000</v>
      </c>
      <c r="AA147" s="208">
        <f t="shared" si="157"/>
        <v>10350000</v>
      </c>
      <c r="AB147" s="33">
        <f>'[1]Summary for IPSIS'!$L$110+'[1]Summary for IPSIS'!$X$110+'[1]Summary for IPSIS'!$AJ$110</f>
        <v>0</v>
      </c>
      <c r="AC147" s="38">
        <f>0</f>
        <v>0</v>
      </c>
      <c r="AD147" s="80">
        <f t="shared" si="158"/>
        <v>0</v>
      </c>
      <c r="AE147" s="33">
        <f>0</f>
        <v>0</v>
      </c>
      <c r="AF147" s="38">
        <f>0</f>
        <v>0</v>
      </c>
      <c r="AG147" s="314"/>
      <c r="AH147" s="80">
        <f t="shared" si="159"/>
        <v>0</v>
      </c>
      <c r="AI147" s="33">
        <f>'[1]Summary for IPSIS'!$AV$110+'[1]Summary for IPSIS'!$BH$110</f>
        <v>0</v>
      </c>
      <c r="AJ147" s="38">
        <f>0</f>
        <v>0</v>
      </c>
      <c r="AK147" s="80">
        <f t="shared" si="160"/>
        <v>0</v>
      </c>
      <c r="AL147" s="196">
        <f t="shared" si="161"/>
        <v>-10350000</v>
      </c>
    </row>
    <row r="148" spans="2:46" s="6" customFormat="1" ht="22.9" customHeight="1" thickBot="1" x14ac:dyDescent="0.25">
      <c r="B148" s="56"/>
      <c r="C148" s="63" t="s">
        <v>69</v>
      </c>
      <c r="D148" s="64"/>
      <c r="E148" s="64"/>
      <c r="F148" s="54"/>
      <c r="G148" s="54"/>
      <c r="H148" s="54"/>
      <c r="I148" s="54"/>
      <c r="J148" s="55">
        <f>SUM(J139:J147)</f>
        <v>4196865.5999999996</v>
      </c>
      <c r="K148" s="55">
        <f t="shared" ref="K148:AL148" si="162">SUM(K139:K147)</f>
        <v>2070000</v>
      </c>
      <c r="L148" s="55">
        <f t="shared" si="162"/>
        <v>6266865.5999999996</v>
      </c>
      <c r="M148" s="55">
        <f t="shared" si="162"/>
        <v>39903657.600000001</v>
      </c>
      <c r="N148" s="55">
        <f t="shared" si="162"/>
        <v>2070000</v>
      </c>
      <c r="O148" s="55">
        <f t="shared" si="162"/>
        <v>41973657.600000001</v>
      </c>
      <c r="P148" s="55">
        <f t="shared" si="162"/>
        <v>40290057.600000001</v>
      </c>
      <c r="Q148" s="55">
        <f t="shared" si="162"/>
        <v>2070000</v>
      </c>
      <c r="R148" s="55">
        <f t="shared" si="162"/>
        <v>42360057.600000001</v>
      </c>
      <c r="S148" s="55">
        <f t="shared" si="162"/>
        <v>40290057.600000001</v>
      </c>
      <c r="T148" s="55">
        <f t="shared" si="162"/>
        <v>2070000</v>
      </c>
      <c r="U148" s="55">
        <f t="shared" si="162"/>
        <v>42360057.600000001</v>
      </c>
      <c r="V148" s="55">
        <f t="shared" si="162"/>
        <v>40290057.600000001</v>
      </c>
      <c r="W148" s="55">
        <f t="shared" si="162"/>
        <v>2070000</v>
      </c>
      <c r="X148" s="55">
        <f t="shared" si="162"/>
        <v>42360057.600000001</v>
      </c>
      <c r="Y148" s="318">
        <f t="shared" si="162"/>
        <v>164970696</v>
      </c>
      <c r="Z148" s="318">
        <f t="shared" si="162"/>
        <v>10350000</v>
      </c>
      <c r="AA148" s="318">
        <f t="shared" si="162"/>
        <v>175320696</v>
      </c>
      <c r="AB148" s="55">
        <f t="shared" si="162"/>
        <v>79808142</v>
      </c>
      <c r="AC148" s="55">
        <f t="shared" si="162"/>
        <v>0</v>
      </c>
      <c r="AD148" s="55">
        <f t="shared" si="162"/>
        <v>79808142</v>
      </c>
      <c r="AE148" s="55">
        <f t="shared" si="162"/>
        <v>3525400</v>
      </c>
      <c r="AF148" s="55">
        <f t="shared" si="162"/>
        <v>0</v>
      </c>
      <c r="AG148" s="55"/>
      <c r="AH148" s="55">
        <f t="shared" si="162"/>
        <v>3525400</v>
      </c>
      <c r="AI148" s="55">
        <f t="shared" si="162"/>
        <v>76904356</v>
      </c>
      <c r="AJ148" s="55">
        <f t="shared" si="162"/>
        <v>0</v>
      </c>
      <c r="AK148" s="55">
        <f t="shared" si="162"/>
        <v>76904356</v>
      </c>
      <c r="AL148" s="162">
        <f t="shared" si="162"/>
        <v>-15082798</v>
      </c>
      <c r="AM148" s="35"/>
      <c r="AN148" s="35"/>
      <c r="AO148" s="35"/>
      <c r="AP148" s="35"/>
      <c r="AQ148" s="35"/>
      <c r="AR148" s="35"/>
      <c r="AS148" s="35"/>
      <c r="AT148" s="35"/>
    </row>
    <row r="149" spans="2:46" s="35" customFormat="1" ht="27" customHeight="1" thickBot="1" x14ac:dyDescent="0.25">
      <c r="B149" s="267">
        <v>4.3</v>
      </c>
      <c r="C149" s="407" t="s">
        <v>462</v>
      </c>
      <c r="D149" s="408"/>
      <c r="E149" s="316"/>
      <c r="F149" s="317"/>
      <c r="G149" s="317"/>
      <c r="H149" s="317"/>
      <c r="I149" s="317"/>
      <c r="J149" s="318"/>
      <c r="K149" s="318"/>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319"/>
    </row>
    <row r="150" spans="2:46" s="35" customFormat="1" ht="22.9" customHeight="1" thickBot="1" x14ac:dyDescent="0.25">
      <c r="B150" s="315"/>
      <c r="C150" s="320" t="s">
        <v>126</v>
      </c>
      <c r="D150" s="316"/>
      <c r="E150" s="316"/>
      <c r="F150" s="317"/>
      <c r="G150" s="317"/>
      <c r="H150" s="317"/>
      <c r="I150" s="317"/>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9"/>
    </row>
    <row r="151" spans="2:46" s="35" customFormat="1" ht="30" customHeight="1" thickBot="1" x14ac:dyDescent="0.25">
      <c r="B151" s="315" t="s">
        <v>415</v>
      </c>
      <c r="C151" s="327" t="s">
        <v>463</v>
      </c>
      <c r="D151" s="316"/>
      <c r="E151" s="328" t="s">
        <v>204</v>
      </c>
      <c r="F151" s="328" t="s">
        <v>139</v>
      </c>
      <c r="G151" s="328" t="s">
        <v>464</v>
      </c>
      <c r="H151" s="317">
        <v>2021</v>
      </c>
      <c r="I151" s="317">
        <v>2025</v>
      </c>
      <c r="J151" s="331">
        <f>'[1]Summary for IPSIS'!$H$112+'[1]Summary for IPSIS'!$I$112</f>
        <v>2520000</v>
      </c>
      <c r="K151" s="331">
        <f>'[1]Summary for IPSIS'!$J$112</f>
        <v>0</v>
      </c>
      <c r="L151" s="331">
        <f>SUM(J151:K151)</f>
        <v>2520000</v>
      </c>
      <c r="M151" s="331">
        <f>'[1]Summary for IPSIS'!$T$112+'[1]Summary for IPSIS'!$U$112</f>
        <v>2520000</v>
      </c>
      <c r="N151" s="331">
        <f>'[1]Summary for IPSIS'!$V$112</f>
        <v>0</v>
      </c>
      <c r="O151" s="331">
        <f>SUM(M151:N151)</f>
        <v>2520000</v>
      </c>
      <c r="P151" s="331">
        <f>'[1]Summary for IPSIS'!$AF$112+'[1]Summary for IPSIS'!$AG$112</f>
        <v>2520000</v>
      </c>
      <c r="Q151" s="331">
        <f>'[1]Summary for IPSIS'!$AH$112</f>
        <v>0</v>
      </c>
      <c r="R151" s="331">
        <f>SUM(P151:Q151)</f>
        <v>2520000</v>
      </c>
      <c r="S151" s="331">
        <f>'[1]Summary for IPSIS'!$AR$112+'[1]Summary for IPSIS'!$AS$112</f>
        <v>2520000</v>
      </c>
      <c r="T151" s="331">
        <f>'[1]Summary for IPSIS'!$AT$112</f>
        <v>0</v>
      </c>
      <c r="U151" s="331">
        <f>SUM(S151:T151)</f>
        <v>2520000</v>
      </c>
      <c r="V151" s="331">
        <f>'[1]Summary for IPSIS'!$BD$112+'[1]Summary for IPSIS'!$BE$112</f>
        <v>2520000</v>
      </c>
      <c r="W151" s="331">
        <f>'[1]Summary for IPSIS'!$BF$112</f>
        <v>0</v>
      </c>
      <c r="X151" s="331">
        <f>SUM(V151:W151)</f>
        <v>2520000</v>
      </c>
      <c r="Y151" s="331">
        <f>J151+M151+P151+S151+V151</f>
        <v>12600000</v>
      </c>
      <c r="Z151" s="331">
        <f>K151+N151+Q151+T151+W151</f>
        <v>0</v>
      </c>
      <c r="AA151" s="331">
        <f>SUM(Y151:Z151)</f>
        <v>12600000</v>
      </c>
      <c r="AB151" s="331">
        <f>'[1]Summary for IPSIS'!$L$112+'[1]Summary for IPSIS'!$X$112+'[1]Summary for IPSIS'!$AJ$112</f>
        <v>7560000</v>
      </c>
      <c r="AC151" s="331">
        <f>'[1]Summary for IPSIS'!$J$112+'[1]Summary for IPSIS'!$V$112+'[1]Summary for IPSIS'!$AH$112</f>
        <v>0</v>
      </c>
      <c r="AD151" s="331">
        <f>SUM(AB151:AC151)</f>
        <v>7560000</v>
      </c>
      <c r="AE151" s="331">
        <f>0</f>
        <v>0</v>
      </c>
      <c r="AF151" s="331">
        <f>0</f>
        <v>0</v>
      </c>
      <c r="AG151" s="331"/>
      <c r="AH151" s="331">
        <f>AE151+AF151</f>
        <v>0</v>
      </c>
      <c r="AI151" s="331">
        <f>'[1]Summary for IPSIS'!$AV$112+'[1]Summary for IPSIS'!$BH$112</f>
        <v>5040000</v>
      </c>
      <c r="AJ151" s="331">
        <f>0</f>
        <v>0</v>
      </c>
      <c r="AK151" s="331">
        <f>SUM(AI151:AJ151)</f>
        <v>5040000</v>
      </c>
      <c r="AL151" s="196">
        <f t="shared" ref="AL151:AL156" si="163">SUM(AK151+AH151+AD151)-AA151</f>
        <v>0</v>
      </c>
    </row>
    <row r="152" spans="2:46" s="35" customFormat="1" ht="22.9" customHeight="1" thickBot="1" x14ac:dyDescent="0.25">
      <c r="B152" s="315" t="s">
        <v>416</v>
      </c>
      <c r="C152" s="327" t="s">
        <v>465</v>
      </c>
      <c r="D152" s="316"/>
      <c r="E152" s="329" t="s">
        <v>474</v>
      </c>
      <c r="F152" s="328" t="s">
        <v>466</v>
      </c>
      <c r="G152" s="328" t="s">
        <v>139</v>
      </c>
      <c r="H152" s="317">
        <v>2021</v>
      </c>
      <c r="I152" s="317">
        <v>2025</v>
      </c>
      <c r="J152" s="331">
        <f>'[1]Summary for IPSIS'!$H$113+'[1]Summary for IPSIS'!$I$113</f>
        <v>264000</v>
      </c>
      <c r="K152" s="331">
        <f>'[1]Summary for IPSIS'!$J$113</f>
        <v>0</v>
      </c>
      <c r="L152" s="331">
        <f t="shared" ref="L152:L156" si="164">SUM(J152:K152)</f>
        <v>264000</v>
      </c>
      <c r="M152" s="331">
        <f>'[1]Summary for IPSIS'!$T$113+'[1]Summary for IPSIS'!$U$113</f>
        <v>264000</v>
      </c>
      <c r="N152" s="331">
        <f>'[1]Summary for IPSIS'!$V$113</f>
        <v>0</v>
      </c>
      <c r="O152" s="331">
        <f t="shared" ref="O152:O156" si="165">SUM(M152:N152)</f>
        <v>264000</v>
      </c>
      <c r="P152" s="331">
        <f>'[1]Summary for IPSIS'!$AF$113+'[1]Summary for IPSIS'!$AG$113</f>
        <v>264000</v>
      </c>
      <c r="Q152" s="331">
        <f>'[1]Summary for IPSIS'!$AH$113</f>
        <v>0</v>
      </c>
      <c r="R152" s="331">
        <f t="shared" ref="R152:R156" si="166">SUM(P152:Q152)</f>
        <v>264000</v>
      </c>
      <c r="S152" s="331">
        <f>'[1]Summary for IPSIS'!$AR$113+'[1]Summary for IPSIS'!$AS$113</f>
        <v>264000</v>
      </c>
      <c r="T152" s="331">
        <f>'[1]Summary for IPSIS'!$AT$113</f>
        <v>0</v>
      </c>
      <c r="U152" s="331">
        <f t="shared" ref="U152:U156" si="167">SUM(S152:T152)</f>
        <v>264000</v>
      </c>
      <c r="V152" s="331">
        <f>'[1]Summary for IPSIS'!$BD$113+'[1]Summary for IPSIS'!$BE$113</f>
        <v>264000</v>
      </c>
      <c r="W152" s="331">
        <f>'[1]Summary for IPSIS'!$BF$113</f>
        <v>0</v>
      </c>
      <c r="X152" s="331">
        <f t="shared" ref="X152:X156" si="168">SUM(V152:W152)</f>
        <v>264000</v>
      </c>
      <c r="Y152" s="331">
        <f t="shared" ref="Y152:Y156" si="169">J152+M152+P152+S152+V152</f>
        <v>1320000</v>
      </c>
      <c r="Z152" s="331">
        <f t="shared" ref="Z152:Z156" si="170">K152+N152+Q152+T152+W152</f>
        <v>0</v>
      </c>
      <c r="AA152" s="331">
        <f t="shared" ref="AA152:AA156" si="171">SUM(Y152:Z152)</f>
        <v>1320000</v>
      </c>
      <c r="AB152" s="331">
        <f>'[1]Summary for IPSIS'!$L$113+'[1]Summary for IPSIS'!$X$113+'[1]Summary for IPSIS'!$AJ$113</f>
        <v>792000</v>
      </c>
      <c r="AC152" s="331">
        <f>'[1]Summary for IPSIS'!$J$113+'[1]Summary for IPSIS'!$V$113+'[1]Summary for IPSIS'!$AH$113</f>
        <v>0</v>
      </c>
      <c r="AD152" s="331">
        <f t="shared" ref="AD152:AD156" si="172">SUM(AB152:AC152)</f>
        <v>792000</v>
      </c>
      <c r="AE152" s="331">
        <f>0</f>
        <v>0</v>
      </c>
      <c r="AF152" s="331">
        <f>0</f>
        <v>0</v>
      </c>
      <c r="AG152" s="331"/>
      <c r="AH152" s="331">
        <f t="shared" ref="AH152:AH156" si="173">AE152+AF152</f>
        <v>0</v>
      </c>
      <c r="AI152" s="331">
        <f>'[1]Summary for IPSIS'!$AV$113+'[1]Summary for IPSIS'!$BH$113</f>
        <v>528000</v>
      </c>
      <c r="AJ152" s="331">
        <f>0</f>
        <v>0</v>
      </c>
      <c r="AK152" s="331">
        <f t="shared" ref="AK152:AK156" si="174">SUM(AI152:AJ152)</f>
        <v>528000</v>
      </c>
      <c r="AL152" s="196">
        <f t="shared" si="163"/>
        <v>0</v>
      </c>
    </row>
    <row r="153" spans="2:46" s="35" customFormat="1" ht="22.9" customHeight="1" thickBot="1" x14ac:dyDescent="0.25">
      <c r="B153" s="315" t="s">
        <v>417</v>
      </c>
      <c r="C153" s="327" t="s">
        <v>467</v>
      </c>
      <c r="D153" s="316"/>
      <c r="E153" s="316"/>
      <c r="F153" s="328" t="s">
        <v>468</v>
      </c>
      <c r="G153" s="328"/>
      <c r="H153" s="317">
        <v>2022</v>
      </c>
      <c r="I153" s="317">
        <v>2025</v>
      </c>
      <c r="J153" s="331">
        <f>'[1]Summary for IPSIS'!$H$114+'[1]Summary for IPSIS'!$I$114</f>
        <v>0</v>
      </c>
      <c r="K153" s="331">
        <f>'[1]Summary for IPSIS'!$J$114</f>
        <v>0</v>
      </c>
      <c r="L153" s="331">
        <f t="shared" si="164"/>
        <v>0</v>
      </c>
      <c r="M153" s="331">
        <f>'[1]Summary for IPSIS'!$T$114+'[1]Summary for IPSIS'!$U$114</f>
        <v>2400000</v>
      </c>
      <c r="N153" s="331">
        <f>'[1]Summary for IPSIS'!$V$114</f>
        <v>0</v>
      </c>
      <c r="O153" s="331">
        <f t="shared" si="165"/>
        <v>2400000</v>
      </c>
      <c r="P153" s="331">
        <f>'[1]Summary for IPSIS'!$AF$114+'[1]Summary for IPSIS'!$AG$114</f>
        <v>2400000</v>
      </c>
      <c r="Q153" s="331">
        <f>'[1]Summary for IPSIS'!$AH$114</f>
        <v>0</v>
      </c>
      <c r="R153" s="331">
        <f t="shared" si="166"/>
        <v>2400000</v>
      </c>
      <c r="S153" s="331">
        <f>'[1]Summary for IPSIS'!$AR$114+'[1]Summary for IPSIS'!$AS$114</f>
        <v>2400000</v>
      </c>
      <c r="T153" s="331">
        <f>'[1]Summary for IPSIS'!$AT$114</f>
        <v>0</v>
      </c>
      <c r="U153" s="331">
        <f t="shared" si="167"/>
        <v>2400000</v>
      </c>
      <c r="V153" s="331">
        <f>'[1]Summary for IPSIS'!$BD$114+'[1]Summary for IPSIS'!$BE$114</f>
        <v>2400000</v>
      </c>
      <c r="W153" s="331">
        <f>'[1]Summary for IPSIS'!$BF$114</f>
        <v>0</v>
      </c>
      <c r="X153" s="331">
        <f t="shared" si="168"/>
        <v>2400000</v>
      </c>
      <c r="Y153" s="331">
        <f t="shared" si="169"/>
        <v>9600000</v>
      </c>
      <c r="Z153" s="331">
        <f t="shared" si="170"/>
        <v>0</v>
      </c>
      <c r="AA153" s="331">
        <f t="shared" si="171"/>
        <v>9600000</v>
      </c>
      <c r="AB153" s="331">
        <f>'[1]Summary for IPSIS'!$L$114+'[1]Summary for IPSIS'!$X$114+'[1]Summary for IPSIS'!$AJ$114</f>
        <v>0</v>
      </c>
      <c r="AC153" s="331">
        <f>'[1]Summary for IPSIS'!$J$114+'[1]Summary for IPSIS'!$V$114+'[1]Summary for IPSIS'!$AH$114</f>
        <v>0</v>
      </c>
      <c r="AD153" s="331">
        <f t="shared" si="172"/>
        <v>0</v>
      </c>
      <c r="AE153" s="331">
        <f>0</f>
        <v>0</v>
      </c>
      <c r="AF153" s="331">
        <f>0</f>
        <v>0</v>
      </c>
      <c r="AG153" s="331"/>
      <c r="AH153" s="331">
        <f t="shared" si="173"/>
        <v>0</v>
      </c>
      <c r="AI153" s="331">
        <f>'[1]Summary for IPSIS'!$AV$114+'[1]Summary for IPSIS'!$BH$114</f>
        <v>0</v>
      </c>
      <c r="AJ153" s="331">
        <f>0</f>
        <v>0</v>
      </c>
      <c r="AK153" s="331">
        <f t="shared" si="174"/>
        <v>0</v>
      </c>
      <c r="AL153" s="196">
        <f t="shared" si="163"/>
        <v>-9600000</v>
      </c>
    </row>
    <row r="154" spans="2:46" s="35" customFormat="1" ht="27" customHeight="1" thickBot="1" x14ac:dyDescent="0.25">
      <c r="B154" s="315" t="s">
        <v>418</v>
      </c>
      <c r="C154" s="327" t="s">
        <v>469</v>
      </c>
      <c r="D154" s="316"/>
      <c r="E154" s="328" t="s">
        <v>477</v>
      </c>
      <c r="F154" s="328"/>
      <c r="G154" s="328" t="s">
        <v>470</v>
      </c>
      <c r="H154" s="317">
        <v>2021</v>
      </c>
      <c r="I154" s="317">
        <v>2025</v>
      </c>
      <c r="J154" s="331">
        <f>'[1]Summary for IPSIS'!$H$115+'[1]Summary for IPSIS'!$I$115</f>
        <v>1080000</v>
      </c>
      <c r="K154" s="331">
        <f>'[1]Summary for IPSIS'!$J$115</f>
        <v>0</v>
      </c>
      <c r="L154" s="331">
        <f t="shared" si="164"/>
        <v>1080000</v>
      </c>
      <c r="M154" s="331">
        <f>'[1]Summary for IPSIS'!$T$115+'[1]Summary for IPSIS'!$U$115</f>
        <v>1704000</v>
      </c>
      <c r="N154" s="331">
        <f>'[1]Summary for IPSIS'!$V$115</f>
        <v>0</v>
      </c>
      <c r="O154" s="331">
        <f t="shared" si="165"/>
        <v>1704000</v>
      </c>
      <c r="P154" s="331">
        <f>'[1]Summary for IPSIS'!$AF$115+'[1]Summary for IPSIS'!$AG$115</f>
        <v>1704000</v>
      </c>
      <c r="Q154" s="331">
        <f>'[1]Summary for IPSIS'!$AH$115</f>
        <v>0</v>
      </c>
      <c r="R154" s="331">
        <f t="shared" si="166"/>
        <v>1704000</v>
      </c>
      <c r="S154" s="331">
        <f>'[1]Summary for IPSIS'!$AR$115+'[1]Summary for IPSIS'!$AS$115</f>
        <v>1704000</v>
      </c>
      <c r="T154" s="331">
        <f>'[1]Summary for IPSIS'!$AT$115</f>
        <v>0</v>
      </c>
      <c r="U154" s="331">
        <f t="shared" si="167"/>
        <v>1704000</v>
      </c>
      <c r="V154" s="331">
        <f>'[1]Summary for IPSIS'!$BD$115+'[1]Summary for IPSIS'!$BE$115</f>
        <v>1704000</v>
      </c>
      <c r="W154" s="331">
        <f>'[1]Summary for IPSIS'!$BF$115</f>
        <v>0</v>
      </c>
      <c r="X154" s="331">
        <f t="shared" si="168"/>
        <v>1704000</v>
      </c>
      <c r="Y154" s="331">
        <f t="shared" si="169"/>
        <v>7896000</v>
      </c>
      <c r="Z154" s="331">
        <f t="shared" si="170"/>
        <v>0</v>
      </c>
      <c r="AA154" s="331">
        <f t="shared" si="171"/>
        <v>7896000</v>
      </c>
      <c r="AB154" s="331">
        <f>'[1]Summary for IPSIS'!$L$115+'[1]Summary for IPSIS'!$X$115+'[1]Summary for IPSIS'!$AJ$115</f>
        <v>3288000</v>
      </c>
      <c r="AC154" s="331">
        <f>'[1]Summary for IPSIS'!$J$115+'[1]Summary for IPSIS'!$V$115+'[1]Summary for IPSIS'!$AH$115</f>
        <v>0</v>
      </c>
      <c r="AD154" s="331">
        <f t="shared" si="172"/>
        <v>3288000</v>
      </c>
      <c r="AE154" s="331">
        <f>0</f>
        <v>0</v>
      </c>
      <c r="AF154" s="331">
        <f>0</f>
        <v>0</v>
      </c>
      <c r="AG154" s="331"/>
      <c r="AH154" s="331">
        <f t="shared" si="173"/>
        <v>0</v>
      </c>
      <c r="AI154" s="331">
        <f>'[1]Summary for IPSIS'!$AV$115+'[1]Summary for IPSIS'!$BH$115</f>
        <v>2208000</v>
      </c>
      <c r="AJ154" s="331">
        <f>0</f>
        <v>0</v>
      </c>
      <c r="AK154" s="331">
        <f t="shared" si="174"/>
        <v>2208000</v>
      </c>
      <c r="AL154" s="196">
        <f t="shared" si="163"/>
        <v>-2400000</v>
      </c>
    </row>
    <row r="155" spans="2:46" s="35" customFormat="1" ht="22.9" customHeight="1" thickBot="1" x14ac:dyDescent="0.25">
      <c r="B155" s="315" t="s">
        <v>419</v>
      </c>
      <c r="C155" s="327" t="s">
        <v>471</v>
      </c>
      <c r="D155" s="316"/>
      <c r="E155" s="328" t="s">
        <v>204</v>
      </c>
      <c r="F155" s="328" t="s">
        <v>139</v>
      </c>
      <c r="G155" s="317"/>
      <c r="H155" s="317">
        <v>2021</v>
      </c>
      <c r="I155" s="317">
        <v>2025</v>
      </c>
      <c r="J155" s="331">
        <f>'[1]Summary for IPSIS'!$H$116+'[1]Summary for IPSIS'!$I$116</f>
        <v>202480</v>
      </c>
      <c r="K155" s="331">
        <f>'[1]Summary for IPSIS'!$J$116</f>
        <v>0</v>
      </c>
      <c r="L155" s="331">
        <f t="shared" si="164"/>
        <v>202480</v>
      </c>
      <c r="M155" s="331">
        <f>'[1]Summary for IPSIS'!$T$116+'[1]Summary for IPSIS'!$U$116</f>
        <v>0</v>
      </c>
      <c r="N155" s="331">
        <f>'[1]Summary for IPSIS'!$V$116</f>
        <v>0</v>
      </c>
      <c r="O155" s="331">
        <f t="shared" si="165"/>
        <v>0</v>
      </c>
      <c r="P155" s="331">
        <f>'[1]Summary for IPSIS'!$AF$116+'[1]Summary for IPSIS'!$AG$116</f>
        <v>202480</v>
      </c>
      <c r="Q155" s="331">
        <f>'[1]Summary for IPSIS'!$AH$116</f>
        <v>0</v>
      </c>
      <c r="R155" s="331">
        <f t="shared" si="166"/>
        <v>202480</v>
      </c>
      <c r="S155" s="331">
        <f>'[1]Summary for IPSIS'!$AR$116+'[1]Summary for IPSIS'!$AS$116</f>
        <v>0</v>
      </c>
      <c r="T155" s="331">
        <f>'[1]Summary for IPSIS'!$AT$116</f>
        <v>0</v>
      </c>
      <c r="U155" s="331">
        <f t="shared" si="167"/>
        <v>0</v>
      </c>
      <c r="V155" s="331">
        <f>'[1]Summary for IPSIS'!$BD$116+'[1]Summary for IPSIS'!$BE$116</f>
        <v>202480</v>
      </c>
      <c r="W155" s="331">
        <f>'[1]Summary for IPSIS'!$BF$116</f>
        <v>0</v>
      </c>
      <c r="X155" s="331">
        <f t="shared" si="168"/>
        <v>202480</v>
      </c>
      <c r="Y155" s="331">
        <f t="shared" si="169"/>
        <v>607440</v>
      </c>
      <c r="Z155" s="331">
        <f t="shared" si="170"/>
        <v>0</v>
      </c>
      <c r="AA155" s="331">
        <f t="shared" si="171"/>
        <v>607440</v>
      </c>
      <c r="AB155" s="331">
        <f>'[1]Summary for IPSIS'!$L$116+'[1]Summary for IPSIS'!$X$116+'[1]Summary for IPSIS'!$AJ$116</f>
        <v>607440</v>
      </c>
      <c r="AC155" s="331">
        <f>'[1]Summary for IPSIS'!$J$116+'[1]Summary for IPSIS'!$V$116+'[1]Summary for IPSIS'!$AH$116</f>
        <v>0</v>
      </c>
      <c r="AD155" s="331">
        <f t="shared" si="172"/>
        <v>607440</v>
      </c>
      <c r="AE155" s="331">
        <f>0</f>
        <v>0</v>
      </c>
      <c r="AF155" s="331">
        <f>0</f>
        <v>0</v>
      </c>
      <c r="AG155" s="331"/>
      <c r="AH155" s="331">
        <f t="shared" si="173"/>
        <v>0</v>
      </c>
      <c r="AI155" s="331">
        <f>'[1]Summary for IPSIS'!$AV$116+'[1]Summary for IPSIS'!$BH$116</f>
        <v>404960</v>
      </c>
      <c r="AJ155" s="331">
        <f>0</f>
        <v>0</v>
      </c>
      <c r="AK155" s="331">
        <f t="shared" si="174"/>
        <v>404960</v>
      </c>
      <c r="AL155" s="196">
        <f t="shared" si="163"/>
        <v>404960</v>
      </c>
    </row>
    <row r="156" spans="2:46" s="35" customFormat="1" ht="27.75" customHeight="1" thickBot="1" x14ac:dyDescent="0.25">
      <c r="B156" s="315" t="s">
        <v>420</v>
      </c>
      <c r="C156" s="327" t="s">
        <v>472</v>
      </c>
      <c r="D156" s="316"/>
      <c r="E156" s="328" t="s">
        <v>204</v>
      </c>
      <c r="F156" s="328" t="s">
        <v>139</v>
      </c>
      <c r="G156" s="328" t="s">
        <v>473</v>
      </c>
      <c r="H156" s="317">
        <v>2021</v>
      </c>
      <c r="I156" s="317">
        <v>2025</v>
      </c>
      <c r="J156" s="331">
        <f>'[1]Summary for IPSIS'!$H$117+'[1]Summary for IPSIS'!$I$117</f>
        <v>3120768</v>
      </c>
      <c r="K156" s="331">
        <f>'[1]Summary for IPSIS'!$J$117</f>
        <v>0</v>
      </c>
      <c r="L156" s="331">
        <f t="shared" si="164"/>
        <v>3120768</v>
      </c>
      <c r="M156" s="331">
        <f>'[1]Summary for IPSIS'!$T$117+'[1]Summary for IPSIS'!$U$117</f>
        <v>3120768</v>
      </c>
      <c r="N156" s="331">
        <f>'[1]Summary for IPSIS'!$V$112</f>
        <v>0</v>
      </c>
      <c r="O156" s="331">
        <f t="shared" si="165"/>
        <v>3120768</v>
      </c>
      <c r="P156" s="331">
        <f>'[1]Summary for IPSIS'!$AF$117+'[1]Summary for IPSIS'!$AG$117</f>
        <v>3120768</v>
      </c>
      <c r="Q156" s="331">
        <f>'[1]Summary for IPSIS'!$AH$117</f>
        <v>0</v>
      </c>
      <c r="R156" s="331">
        <f t="shared" si="166"/>
        <v>3120768</v>
      </c>
      <c r="S156" s="331">
        <f>'[1]Summary for IPSIS'!$AR$117+'[1]Summary for IPSIS'!$AS$117</f>
        <v>3120768</v>
      </c>
      <c r="T156" s="331">
        <f>'[1]Summary for IPSIS'!$AT$117</f>
        <v>0</v>
      </c>
      <c r="U156" s="331">
        <f t="shared" si="167"/>
        <v>3120768</v>
      </c>
      <c r="V156" s="331">
        <f>'[1]Summary for IPSIS'!$BD$117+'[1]Summary for IPSIS'!$BE$117</f>
        <v>3120768</v>
      </c>
      <c r="W156" s="331">
        <f>'[1]Summary for IPSIS'!$BF$117</f>
        <v>0</v>
      </c>
      <c r="X156" s="331">
        <f t="shared" si="168"/>
        <v>3120768</v>
      </c>
      <c r="Y156" s="331">
        <f t="shared" si="169"/>
        <v>15603840</v>
      </c>
      <c r="Z156" s="331">
        <f t="shared" si="170"/>
        <v>0</v>
      </c>
      <c r="AA156" s="331">
        <f t="shared" si="171"/>
        <v>15603840</v>
      </c>
      <c r="AB156" s="331">
        <f>'[1]Summary for IPSIS'!$L$117+'[1]Summary for IPSIS'!$X$117+'[1]Summary for IPSIS'!$AJ$117</f>
        <v>9362304</v>
      </c>
      <c r="AC156" s="331">
        <f>'[1]Summary for IPSIS'!$J$117+'[1]Summary for IPSIS'!$V$117+'[1]Summary for IPSIS'!$AH$117</f>
        <v>0</v>
      </c>
      <c r="AD156" s="331">
        <f t="shared" si="172"/>
        <v>9362304</v>
      </c>
      <c r="AE156" s="331">
        <f>0</f>
        <v>0</v>
      </c>
      <c r="AF156" s="331">
        <f>0</f>
        <v>0</v>
      </c>
      <c r="AG156" s="331"/>
      <c r="AH156" s="331">
        <f t="shared" si="173"/>
        <v>0</v>
      </c>
      <c r="AI156" s="331">
        <f>'[1]Summary for IPSIS'!$AV$117+'[1]Summary for IPSIS'!$BH$117</f>
        <v>6241536</v>
      </c>
      <c r="AJ156" s="331">
        <f>0</f>
        <v>0</v>
      </c>
      <c r="AK156" s="331">
        <f t="shared" si="174"/>
        <v>6241536</v>
      </c>
      <c r="AL156" s="196">
        <f t="shared" si="163"/>
        <v>0</v>
      </c>
    </row>
    <row r="157" spans="2:46" s="6" customFormat="1" ht="22.9" customHeight="1" thickBot="1" x14ac:dyDescent="0.25">
      <c r="B157" s="56"/>
      <c r="C157" s="63" t="s">
        <v>69</v>
      </c>
      <c r="D157" s="64"/>
      <c r="E157" s="64"/>
      <c r="F157" s="54"/>
      <c r="G157" s="54"/>
      <c r="H157" s="54"/>
      <c r="I157" s="54"/>
      <c r="J157" s="55">
        <f>SUM(J151:J156)</f>
        <v>7187248</v>
      </c>
      <c r="K157" s="55">
        <f t="shared" ref="K157:AL157" si="175">SUM(K151:K156)</f>
        <v>0</v>
      </c>
      <c r="L157" s="55">
        <f t="shared" si="175"/>
        <v>7187248</v>
      </c>
      <c r="M157" s="55">
        <f t="shared" si="175"/>
        <v>10008768</v>
      </c>
      <c r="N157" s="55">
        <f t="shared" si="175"/>
        <v>0</v>
      </c>
      <c r="O157" s="55">
        <f t="shared" si="175"/>
        <v>10008768</v>
      </c>
      <c r="P157" s="55">
        <f t="shared" si="175"/>
        <v>10211248</v>
      </c>
      <c r="Q157" s="55">
        <f t="shared" si="175"/>
        <v>0</v>
      </c>
      <c r="R157" s="55">
        <f t="shared" si="175"/>
        <v>10211248</v>
      </c>
      <c r="S157" s="55">
        <f t="shared" si="175"/>
        <v>10008768</v>
      </c>
      <c r="T157" s="55">
        <f t="shared" si="175"/>
        <v>0</v>
      </c>
      <c r="U157" s="55">
        <f t="shared" si="175"/>
        <v>10008768</v>
      </c>
      <c r="V157" s="55">
        <f t="shared" si="175"/>
        <v>10211248</v>
      </c>
      <c r="W157" s="55">
        <f t="shared" si="175"/>
        <v>0</v>
      </c>
      <c r="X157" s="55">
        <f t="shared" si="175"/>
        <v>10211248</v>
      </c>
      <c r="Y157" s="318">
        <f t="shared" si="175"/>
        <v>47627280</v>
      </c>
      <c r="Z157" s="318">
        <f t="shared" si="175"/>
        <v>0</v>
      </c>
      <c r="AA157" s="318">
        <f t="shared" si="175"/>
        <v>47627280</v>
      </c>
      <c r="AB157" s="55">
        <f t="shared" si="175"/>
        <v>21609744</v>
      </c>
      <c r="AC157" s="55">
        <f t="shared" si="175"/>
        <v>0</v>
      </c>
      <c r="AD157" s="55">
        <f t="shared" si="175"/>
        <v>21609744</v>
      </c>
      <c r="AE157" s="55">
        <f t="shared" si="175"/>
        <v>0</v>
      </c>
      <c r="AF157" s="55">
        <f t="shared" si="175"/>
        <v>0</v>
      </c>
      <c r="AG157" s="55"/>
      <c r="AH157" s="55">
        <f t="shared" si="175"/>
        <v>0</v>
      </c>
      <c r="AI157" s="55">
        <f t="shared" si="175"/>
        <v>14422496</v>
      </c>
      <c r="AJ157" s="55">
        <f t="shared" si="175"/>
        <v>0</v>
      </c>
      <c r="AK157" s="55">
        <f t="shared" si="175"/>
        <v>14422496</v>
      </c>
      <c r="AL157" s="162">
        <f t="shared" si="175"/>
        <v>-11595040</v>
      </c>
      <c r="AM157" s="35"/>
      <c r="AN157" s="35"/>
      <c r="AO157" s="35"/>
      <c r="AP157" s="35"/>
      <c r="AQ157" s="35"/>
      <c r="AR157" s="35"/>
      <c r="AS157" s="35"/>
      <c r="AT157" s="35"/>
    </row>
    <row r="158" spans="2:46" s="6" customFormat="1" ht="27.75" customHeight="1" thickBot="1" x14ac:dyDescent="0.25">
      <c r="B158" s="56"/>
      <c r="C158" s="396" t="s">
        <v>421</v>
      </c>
      <c r="D158" s="397"/>
      <c r="E158" s="168"/>
      <c r="F158" s="54"/>
      <c r="G158" s="54"/>
      <c r="H158" s="54"/>
      <c r="I158" s="54"/>
      <c r="J158" s="55">
        <f>J136+J148+J157</f>
        <v>50529873.600000001</v>
      </c>
      <c r="K158" s="55">
        <f t="shared" ref="K158:AL158" si="176">K136+K148+K157</f>
        <v>2070000</v>
      </c>
      <c r="L158" s="55">
        <f t="shared" si="176"/>
        <v>52599873.600000001</v>
      </c>
      <c r="M158" s="55">
        <f t="shared" si="176"/>
        <v>94002345.599999994</v>
      </c>
      <c r="N158" s="55">
        <f t="shared" si="176"/>
        <v>2070000</v>
      </c>
      <c r="O158" s="55">
        <f t="shared" si="176"/>
        <v>96072345.599999994</v>
      </c>
      <c r="P158" s="55">
        <f t="shared" si="176"/>
        <v>96255065.599999994</v>
      </c>
      <c r="Q158" s="55">
        <f t="shared" si="176"/>
        <v>2070000</v>
      </c>
      <c r="R158" s="55">
        <f t="shared" si="176"/>
        <v>98325065.599999994</v>
      </c>
      <c r="S158" s="55">
        <f t="shared" si="176"/>
        <v>96052585.599999994</v>
      </c>
      <c r="T158" s="55">
        <f t="shared" si="176"/>
        <v>2070000</v>
      </c>
      <c r="U158" s="55">
        <f t="shared" si="176"/>
        <v>98122585.599999994</v>
      </c>
      <c r="V158" s="55">
        <f t="shared" si="176"/>
        <v>96255065.599999994</v>
      </c>
      <c r="W158" s="55">
        <f t="shared" si="176"/>
        <v>2070000</v>
      </c>
      <c r="X158" s="55">
        <f t="shared" si="176"/>
        <v>98325065.599999994</v>
      </c>
      <c r="Y158" s="318">
        <f t="shared" si="176"/>
        <v>433094936</v>
      </c>
      <c r="Z158" s="318">
        <f t="shared" si="176"/>
        <v>10350000</v>
      </c>
      <c r="AA158" s="318">
        <f t="shared" si="176"/>
        <v>443444936</v>
      </c>
      <c r="AB158" s="55">
        <f t="shared" si="176"/>
        <v>220303486</v>
      </c>
      <c r="AC158" s="55">
        <f t="shared" si="176"/>
        <v>0</v>
      </c>
      <c r="AD158" s="55">
        <f t="shared" si="176"/>
        <v>220303486</v>
      </c>
      <c r="AE158" s="55">
        <f t="shared" si="176"/>
        <v>22077240</v>
      </c>
      <c r="AF158" s="55">
        <f t="shared" si="176"/>
        <v>0</v>
      </c>
      <c r="AG158" s="55"/>
      <c r="AH158" s="55">
        <f t="shared" si="176"/>
        <v>22077240</v>
      </c>
      <c r="AI158" s="55">
        <f t="shared" si="176"/>
        <v>174386372</v>
      </c>
      <c r="AJ158" s="55">
        <f t="shared" si="176"/>
        <v>0</v>
      </c>
      <c r="AK158" s="55">
        <f t="shared" si="176"/>
        <v>174386372</v>
      </c>
      <c r="AL158" s="162">
        <f t="shared" si="176"/>
        <v>-26677838</v>
      </c>
      <c r="AM158" s="35"/>
      <c r="AN158" s="35"/>
      <c r="AO158" s="35"/>
      <c r="AP158" s="35"/>
      <c r="AQ158" s="35"/>
      <c r="AR158" s="35"/>
      <c r="AS158" s="35"/>
      <c r="AT158" s="35"/>
    </row>
    <row r="159" spans="2:46" s="6" customFormat="1" ht="27.75" customHeight="1" thickBot="1" x14ac:dyDescent="0.25">
      <c r="B159" s="409" t="s">
        <v>485</v>
      </c>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428"/>
      <c r="AI159" s="428"/>
      <c r="AJ159" s="428"/>
      <c r="AK159" s="428"/>
      <c r="AL159" s="429"/>
      <c r="AM159" s="35"/>
      <c r="AN159" s="35"/>
      <c r="AO159" s="35"/>
      <c r="AP159" s="35"/>
      <c r="AQ159" s="35"/>
      <c r="AR159" s="35"/>
      <c r="AS159" s="35"/>
      <c r="AT159" s="35"/>
    </row>
    <row r="160" spans="2:46" ht="28.9" customHeight="1" thickBot="1" x14ac:dyDescent="0.25">
      <c r="B160" s="409" t="s">
        <v>711</v>
      </c>
      <c r="C160" s="404"/>
      <c r="D160" s="404"/>
      <c r="E160" s="404"/>
      <c r="F160" s="404"/>
      <c r="G160" s="404"/>
      <c r="H160" s="404"/>
      <c r="I160" s="404"/>
      <c r="J160" s="404"/>
      <c r="K160" s="404"/>
      <c r="L160" s="404"/>
      <c r="M160" s="404"/>
      <c r="N160" s="404"/>
      <c r="O160" s="404"/>
      <c r="P160" s="404"/>
      <c r="Q160" s="404"/>
      <c r="R160" s="404"/>
      <c r="S160" s="404"/>
      <c r="T160" s="404"/>
      <c r="U160" s="404"/>
      <c r="V160" s="404"/>
      <c r="W160" s="404"/>
      <c r="X160" s="404"/>
      <c r="Y160" s="404"/>
      <c r="Z160" s="404"/>
      <c r="AA160" s="404"/>
      <c r="AB160" s="404"/>
      <c r="AC160" s="404"/>
      <c r="AD160" s="404"/>
      <c r="AE160" s="404"/>
      <c r="AF160" s="404"/>
      <c r="AG160" s="404"/>
      <c r="AH160" s="404"/>
      <c r="AI160" s="404"/>
      <c r="AJ160" s="404"/>
      <c r="AK160" s="404"/>
      <c r="AL160" s="410"/>
    </row>
    <row r="161" spans="2:46" ht="27" customHeight="1" x14ac:dyDescent="0.2">
      <c r="B161" s="384" t="s">
        <v>0</v>
      </c>
      <c r="C161" s="387" t="s">
        <v>102</v>
      </c>
      <c r="D161" s="387" t="s">
        <v>1</v>
      </c>
      <c r="E161" s="151" t="s">
        <v>103</v>
      </c>
      <c r="F161" s="387" t="s">
        <v>219</v>
      </c>
      <c r="G161" s="387"/>
      <c r="H161" s="413" t="s">
        <v>107</v>
      </c>
      <c r="I161" s="413"/>
      <c r="J161" s="376" t="s">
        <v>110</v>
      </c>
      <c r="K161" s="376"/>
      <c r="L161" s="376"/>
      <c r="M161" s="376" t="s">
        <v>111</v>
      </c>
      <c r="N161" s="376"/>
      <c r="O161" s="376"/>
      <c r="P161" s="376" t="s">
        <v>112</v>
      </c>
      <c r="Q161" s="379"/>
      <c r="R161" s="379"/>
      <c r="S161" s="381" t="s">
        <v>113</v>
      </c>
      <c r="T161" s="381"/>
      <c r="U161" s="381"/>
      <c r="V161" s="381" t="s">
        <v>114</v>
      </c>
      <c r="W161" s="381"/>
      <c r="X161" s="381"/>
      <c r="Y161" s="393" t="s">
        <v>115</v>
      </c>
      <c r="Z161" s="394"/>
      <c r="AA161" s="394"/>
      <c r="AB161" s="376" t="s">
        <v>116</v>
      </c>
      <c r="AC161" s="376"/>
      <c r="AD161" s="376"/>
      <c r="AE161" s="376"/>
      <c r="AF161" s="376"/>
      <c r="AG161" s="376"/>
      <c r="AH161" s="376"/>
      <c r="AI161" s="376" t="s">
        <v>122</v>
      </c>
      <c r="AJ161" s="377"/>
      <c r="AK161" s="377"/>
      <c r="AL161" s="411" t="s">
        <v>123</v>
      </c>
    </row>
    <row r="162" spans="2:46" ht="33" customHeight="1" x14ac:dyDescent="0.2">
      <c r="B162" s="385"/>
      <c r="C162" s="388"/>
      <c r="D162" s="388"/>
      <c r="E162" s="388" t="s">
        <v>104</v>
      </c>
      <c r="F162" s="390" t="s">
        <v>105</v>
      </c>
      <c r="G162" s="390" t="s">
        <v>106</v>
      </c>
      <c r="H162" s="400" t="s">
        <v>108</v>
      </c>
      <c r="I162" s="400" t="s">
        <v>108</v>
      </c>
      <c r="J162" s="383"/>
      <c r="K162" s="383"/>
      <c r="L162" s="383"/>
      <c r="M162" s="383"/>
      <c r="N162" s="383"/>
      <c r="O162" s="383"/>
      <c r="P162" s="380"/>
      <c r="Q162" s="380"/>
      <c r="R162" s="380"/>
      <c r="S162" s="382"/>
      <c r="T162" s="382"/>
      <c r="U162" s="382"/>
      <c r="V162" s="382"/>
      <c r="W162" s="382"/>
      <c r="X162" s="382"/>
      <c r="Y162" s="395"/>
      <c r="Z162" s="395"/>
      <c r="AA162" s="395"/>
      <c r="AB162" s="383" t="s">
        <v>118</v>
      </c>
      <c r="AC162" s="402"/>
      <c r="AD162" s="402"/>
      <c r="AE162" s="383" t="s">
        <v>119</v>
      </c>
      <c r="AF162" s="403"/>
      <c r="AG162" s="403"/>
      <c r="AH162" s="403"/>
      <c r="AI162" s="378" t="s">
        <v>125</v>
      </c>
      <c r="AJ162" s="378"/>
      <c r="AK162" s="378"/>
      <c r="AL162" s="412"/>
    </row>
    <row r="163" spans="2:46" ht="43.15" customHeight="1" thickBot="1" x14ac:dyDescent="0.25">
      <c r="B163" s="386"/>
      <c r="C163" s="389"/>
      <c r="D163" s="389"/>
      <c r="E163" s="389"/>
      <c r="F163" s="391"/>
      <c r="G163" s="391"/>
      <c r="H163" s="401"/>
      <c r="I163" s="401"/>
      <c r="J163" s="184" t="s">
        <v>78</v>
      </c>
      <c r="K163" s="185" t="s">
        <v>79</v>
      </c>
      <c r="L163" s="185" t="s">
        <v>124</v>
      </c>
      <c r="M163" s="184" t="s">
        <v>78</v>
      </c>
      <c r="N163" s="185" t="s">
        <v>79</v>
      </c>
      <c r="O163" s="185" t="s">
        <v>124</v>
      </c>
      <c r="P163" s="184" t="s">
        <v>78</v>
      </c>
      <c r="Q163" s="185" t="s">
        <v>79</v>
      </c>
      <c r="R163" s="185" t="s">
        <v>124</v>
      </c>
      <c r="S163" s="184" t="s">
        <v>78</v>
      </c>
      <c r="T163" s="185" t="s">
        <v>79</v>
      </c>
      <c r="U163" s="185" t="s">
        <v>124</v>
      </c>
      <c r="V163" s="184" t="s">
        <v>78</v>
      </c>
      <c r="W163" s="185" t="s">
        <v>79</v>
      </c>
      <c r="X163" s="185" t="s">
        <v>124</v>
      </c>
      <c r="Y163" s="184" t="s">
        <v>78</v>
      </c>
      <c r="Z163" s="184" t="s">
        <v>79</v>
      </c>
      <c r="AA163" s="184" t="s">
        <v>124</v>
      </c>
      <c r="AB163" s="184" t="s">
        <v>78</v>
      </c>
      <c r="AC163" s="185" t="s">
        <v>79</v>
      </c>
      <c r="AD163" s="185" t="s">
        <v>117</v>
      </c>
      <c r="AE163" s="184" t="s">
        <v>78</v>
      </c>
      <c r="AF163" s="185" t="s">
        <v>79</v>
      </c>
      <c r="AG163" s="185" t="s">
        <v>120</v>
      </c>
      <c r="AH163" s="185" t="s">
        <v>121</v>
      </c>
      <c r="AI163" s="184" t="s">
        <v>78</v>
      </c>
      <c r="AJ163" s="185" t="s">
        <v>79</v>
      </c>
      <c r="AK163" s="185" t="s">
        <v>124</v>
      </c>
      <c r="AL163" s="186"/>
    </row>
    <row r="164" spans="2:46" ht="42.75" customHeight="1" x14ac:dyDescent="0.2">
      <c r="B164" s="149">
        <v>5.0999999999999996</v>
      </c>
      <c r="C164" s="398" t="s">
        <v>486</v>
      </c>
      <c r="D164" s="399"/>
      <c r="E164" s="187"/>
      <c r="F164" s="73"/>
      <c r="G164" s="86"/>
      <c r="H164" s="70"/>
      <c r="I164" s="70"/>
      <c r="J164" s="68"/>
      <c r="K164" s="68"/>
      <c r="L164" s="76"/>
      <c r="M164" s="68"/>
      <c r="N164" s="68"/>
      <c r="O164" s="76"/>
      <c r="P164" s="78"/>
      <c r="Q164" s="76"/>
      <c r="R164" s="76"/>
      <c r="S164" s="78"/>
      <c r="T164" s="76"/>
      <c r="U164" s="76"/>
      <c r="V164" s="78"/>
      <c r="W164" s="76"/>
      <c r="X164" s="76"/>
      <c r="Y164" s="78"/>
      <c r="Z164" s="78"/>
      <c r="AA164" s="78"/>
      <c r="AB164" s="78"/>
      <c r="AC164" s="76"/>
      <c r="AD164" s="76"/>
      <c r="AE164" s="78"/>
      <c r="AF164" s="76"/>
      <c r="AG164" s="76"/>
      <c r="AH164" s="76"/>
      <c r="AI164" s="78"/>
      <c r="AJ164" s="76"/>
      <c r="AK164" s="76"/>
      <c r="AL164" s="77"/>
    </row>
    <row r="165" spans="2:46" ht="22.9" customHeight="1" x14ac:dyDescent="0.2">
      <c r="B165" s="150"/>
      <c r="C165" s="107" t="s">
        <v>126</v>
      </c>
      <c r="D165" s="58"/>
      <c r="E165" s="58"/>
      <c r="F165" s="17"/>
      <c r="G165" s="18"/>
      <c r="H165" s="11"/>
      <c r="I165" s="11"/>
      <c r="J165" s="32"/>
      <c r="K165" s="32"/>
      <c r="L165" s="36"/>
      <c r="M165" s="32"/>
      <c r="N165" s="32"/>
      <c r="O165" s="36"/>
      <c r="P165" s="40"/>
      <c r="Q165" s="36"/>
      <c r="R165" s="36"/>
      <c r="S165" s="40"/>
      <c r="T165" s="36"/>
      <c r="U165" s="36"/>
      <c r="V165" s="40"/>
      <c r="W165" s="36"/>
      <c r="X165" s="36"/>
      <c r="Y165" s="40"/>
      <c r="Z165" s="40"/>
      <c r="AA165" s="40"/>
      <c r="AB165" s="40"/>
      <c r="AC165" s="36"/>
      <c r="AD165" s="36"/>
      <c r="AE165" s="40"/>
      <c r="AF165" s="36"/>
      <c r="AG165" s="36"/>
      <c r="AH165" s="36"/>
      <c r="AI165" s="40"/>
      <c r="AJ165" s="36"/>
      <c r="AK165" s="36"/>
      <c r="AL165" s="41"/>
    </row>
    <row r="166" spans="2:46" ht="45.6" customHeight="1" x14ac:dyDescent="0.2">
      <c r="B166" s="46" t="s">
        <v>33</v>
      </c>
      <c r="C166" s="169" t="s">
        <v>492</v>
      </c>
      <c r="D166" s="45"/>
      <c r="E166" s="170" t="s">
        <v>708</v>
      </c>
      <c r="F166" s="16" t="s">
        <v>493</v>
      </c>
      <c r="G166" s="330" t="s">
        <v>159</v>
      </c>
      <c r="H166" s="179">
        <v>2021</v>
      </c>
      <c r="I166" s="179">
        <v>2025</v>
      </c>
      <c r="J166" s="40">
        <f>'[1]Summary for IPSIS'!$H$120+'[1]Summary for IPSIS'!$I$120</f>
        <v>433760</v>
      </c>
      <c r="K166" s="32">
        <f>'[1]Summary for IPSIS'!$J$120</f>
        <v>0</v>
      </c>
      <c r="L166" s="36">
        <f>SUM(J166:K166)</f>
        <v>433760</v>
      </c>
      <c r="M166" s="40">
        <f>'[1]Summary for IPSIS'!$T$120+'[1]Summary for IPSIS'!$U$120</f>
        <v>433760</v>
      </c>
      <c r="N166" s="32">
        <f>'[1]Summary for IPSIS'!$V$120</f>
        <v>0</v>
      </c>
      <c r="O166" s="36">
        <f>SUM(M166:N166)</f>
        <v>433760</v>
      </c>
      <c r="P166" s="40">
        <f>'[1]Summary for IPSIS'!$AF$120+'[1]Summary for IPSIS'!$AG$120</f>
        <v>433760</v>
      </c>
      <c r="Q166" s="36">
        <f>'[1]Summary for IPSIS'!$AH$120</f>
        <v>0</v>
      </c>
      <c r="R166" s="36">
        <f>SUM(P166:Q166)</f>
        <v>433760</v>
      </c>
      <c r="S166" s="40">
        <f>'[1]Summary for IPSIS'!$AR$120+'[1]Summary for IPSIS'!$AS$120</f>
        <v>433760</v>
      </c>
      <c r="T166" s="36">
        <f>'[1]Summary for IPSIS'!$AT$120</f>
        <v>0</v>
      </c>
      <c r="U166" s="36">
        <f>SUM(S166:T166)</f>
        <v>433760</v>
      </c>
      <c r="V166" s="40">
        <f>'[1]Summary for IPSIS'!$BD$120+'[1]Summary for IPSIS'!$BE$120</f>
        <v>433760</v>
      </c>
      <c r="W166" s="36">
        <f>'[1]Summary for IPSIS'!$BF$120</f>
        <v>0</v>
      </c>
      <c r="X166" s="36">
        <f>SUM(V166:W166)</f>
        <v>433760</v>
      </c>
      <c r="Y166" s="40">
        <f>J166+M166+P166+S166+V166</f>
        <v>2168800</v>
      </c>
      <c r="Z166" s="40">
        <f>K166+N166+Q166+T166+W166</f>
        <v>0</v>
      </c>
      <c r="AA166" s="40">
        <f>SUM(Y166:Z166)</f>
        <v>2168800</v>
      </c>
      <c r="AB166" s="40">
        <f>'[1]Summary for IPSIS'!$L$120+'[1]Summary for IPSIS'!$X$120+'[1]Summary for IPSIS'!$AJ$120</f>
        <v>1301280</v>
      </c>
      <c r="AC166" s="36">
        <f>'[1]Summary for IPSIS'!$J$120+'[1]Summary for IPSIS'!$V$120+'[1]Summary for IPSIS'!$AH$120</f>
        <v>0</v>
      </c>
      <c r="AD166" s="36">
        <f>SUM(AB166:AC166)</f>
        <v>1301280</v>
      </c>
      <c r="AE166" s="40">
        <f>0</f>
        <v>0</v>
      </c>
      <c r="AF166" s="36">
        <f>0</f>
        <v>0</v>
      </c>
      <c r="AG166" s="36"/>
      <c r="AH166" s="36">
        <f>SUM(AE166:AF166)</f>
        <v>0</v>
      </c>
      <c r="AI166" s="40">
        <f>'[1]Summary for IPSIS'!$AV$120+'[1]Summary for IPSIS'!$BH$120</f>
        <v>867520</v>
      </c>
      <c r="AJ166" s="36">
        <f>'[1]Summary for IPSIS'!$AT$120+'[1]Summary for IPSIS'!$BF$120</f>
        <v>0</v>
      </c>
      <c r="AK166" s="36">
        <f>SUM(AI166:AJ166)</f>
        <v>867520</v>
      </c>
      <c r="AL166" s="189">
        <f t="shared" ref="AL166:AL175" si="177">SUM(AK166+AH166+AD166)-AA166</f>
        <v>0</v>
      </c>
    </row>
    <row r="167" spans="2:46" ht="43.15" customHeight="1" x14ac:dyDescent="0.2">
      <c r="B167" s="46" t="s">
        <v>34</v>
      </c>
      <c r="C167" s="169" t="s">
        <v>494</v>
      </c>
      <c r="D167" s="45"/>
      <c r="E167" s="170" t="s">
        <v>708</v>
      </c>
      <c r="F167" s="16" t="s">
        <v>493</v>
      </c>
      <c r="G167" s="330" t="s">
        <v>159</v>
      </c>
      <c r="H167" s="179">
        <v>2021</v>
      </c>
      <c r="I167" s="179">
        <v>2025</v>
      </c>
      <c r="J167" s="40">
        <f>'[1]Summary for IPSIS'!$H$121+'[1]Summary for IPSIS'!$I$121</f>
        <v>3423520</v>
      </c>
      <c r="K167" s="32">
        <f>'[1]Summary for IPSIS'!$J$121</f>
        <v>0</v>
      </c>
      <c r="L167" s="36">
        <f t="shared" ref="L167:L175" si="178">SUM(J167:K167)</f>
        <v>3423520</v>
      </c>
      <c r="M167" s="40">
        <f>'[1]Summary for IPSIS'!$T$121+'[1]Summary for IPSIS'!$U$121</f>
        <v>3423520</v>
      </c>
      <c r="N167" s="32">
        <f>'[1]Summary for IPSIS'!$V$121</f>
        <v>0</v>
      </c>
      <c r="O167" s="36">
        <f t="shared" ref="O167:O175" si="179">SUM(M167:N167)</f>
        <v>3423520</v>
      </c>
      <c r="P167" s="40">
        <f>'[1]Summary for IPSIS'!$AF$121+'[1]Summary for IPSIS'!$AG$121</f>
        <v>3423520</v>
      </c>
      <c r="Q167" s="36">
        <f>'[1]Summary for IPSIS'!$AH$121</f>
        <v>0</v>
      </c>
      <c r="R167" s="36">
        <f t="shared" ref="R167:R175" si="180">SUM(P167:Q167)</f>
        <v>3423520</v>
      </c>
      <c r="S167" s="40">
        <f>'[1]Summary for IPSIS'!$AR$121+'[1]Summary for IPSIS'!$AS$121</f>
        <v>3423520</v>
      </c>
      <c r="T167" s="36">
        <f>'[1]Summary for IPSIS'!$AT$121</f>
        <v>0</v>
      </c>
      <c r="U167" s="36">
        <f t="shared" ref="U167:U175" si="181">SUM(S167:T167)</f>
        <v>3423520</v>
      </c>
      <c r="V167" s="40">
        <f>'[1]Summary for IPSIS'!$BD$121+'[1]Summary for IPSIS'!$BE$121</f>
        <v>3423520</v>
      </c>
      <c r="W167" s="36">
        <f>'[1]Summary for IPSIS'!$BF$121</f>
        <v>0</v>
      </c>
      <c r="X167" s="36">
        <f t="shared" ref="X167:X175" si="182">SUM(V167:W167)</f>
        <v>3423520</v>
      </c>
      <c r="Y167" s="40">
        <f t="shared" ref="Y167:Y175" si="183">J167+M167+P167+S167+V167</f>
        <v>17117600</v>
      </c>
      <c r="Z167" s="40">
        <f t="shared" ref="Z167:Z175" si="184">K167+N167+Q167+T167+W167</f>
        <v>0</v>
      </c>
      <c r="AA167" s="40">
        <f t="shared" ref="AA167:AA175" si="185">SUM(Y167:Z167)</f>
        <v>17117600</v>
      </c>
      <c r="AB167" s="40">
        <f>'[1]Summary for IPSIS'!$L$121+'[1]Summary for IPSIS'!$X$121+'[1]Summary for IPSIS'!$AJ$121</f>
        <v>10270560</v>
      </c>
      <c r="AC167" s="36">
        <f>'[1]Summary for IPSIS'!$J$121+'[1]Summary for IPSIS'!$V$121+'[1]Summary for IPSIS'!$AH$121</f>
        <v>0</v>
      </c>
      <c r="AD167" s="36">
        <f t="shared" ref="AD167:AD175" si="186">SUM(AB167:AC167)</f>
        <v>10270560</v>
      </c>
      <c r="AE167" s="40">
        <f>0</f>
        <v>0</v>
      </c>
      <c r="AF167" s="36">
        <f>0</f>
        <v>0</v>
      </c>
      <c r="AG167" s="36"/>
      <c r="AH167" s="36">
        <f t="shared" ref="AH167:AH175" si="187">SUM(AE167:AF167)</f>
        <v>0</v>
      </c>
      <c r="AI167" s="40">
        <f>'[1]Summary for IPSIS'!$AV$121+'[1]Summary for IPSIS'!$BH$121</f>
        <v>6847040</v>
      </c>
      <c r="AJ167" s="36">
        <f>'[1]Summary for IPSIS'!$AT$120+'[1]Summary for IPSIS'!$BF$120</f>
        <v>0</v>
      </c>
      <c r="AK167" s="36">
        <f t="shared" ref="AK167:AK175" si="188">SUM(AI167:AJ167)</f>
        <v>6847040</v>
      </c>
      <c r="AL167" s="189">
        <f t="shared" si="177"/>
        <v>0</v>
      </c>
    </row>
    <row r="168" spans="2:46" ht="57.6" customHeight="1" x14ac:dyDescent="0.2">
      <c r="B168" s="46" t="s">
        <v>35</v>
      </c>
      <c r="C168" s="169" t="s">
        <v>495</v>
      </c>
      <c r="D168" s="45"/>
      <c r="E168" s="170" t="s">
        <v>708</v>
      </c>
      <c r="F168" s="16" t="s">
        <v>493</v>
      </c>
      <c r="G168" s="330" t="s">
        <v>159</v>
      </c>
      <c r="H168" s="179">
        <v>2021</v>
      </c>
      <c r="I168" s="179">
        <v>2025</v>
      </c>
      <c r="J168" s="40">
        <f>'[1]Summary for IPSIS'!$H$122+'[1]Summary for IPSIS'!$I$122</f>
        <v>18963520</v>
      </c>
      <c r="K168" s="32">
        <f>'[1]Summary for IPSIS'!$J$122</f>
        <v>0</v>
      </c>
      <c r="L168" s="36">
        <f t="shared" si="178"/>
        <v>18963520</v>
      </c>
      <c r="M168" s="40">
        <f>'[1]Summary for IPSIS'!$T$122+'[1]Summary for IPSIS'!$U$122</f>
        <v>18963520</v>
      </c>
      <c r="N168" s="32">
        <f>'[1]Summary for IPSIS'!$V$122</f>
        <v>0</v>
      </c>
      <c r="O168" s="36">
        <f t="shared" si="179"/>
        <v>18963520</v>
      </c>
      <c r="P168" s="40">
        <f>'[1]Summary for IPSIS'!$AF$122+'[1]Summary for IPSIS'!$AG$122</f>
        <v>18963520</v>
      </c>
      <c r="Q168" s="36">
        <f>'[1]Summary for IPSIS'!$AH$122</f>
        <v>0</v>
      </c>
      <c r="R168" s="36">
        <f t="shared" si="180"/>
        <v>18963520</v>
      </c>
      <c r="S168" s="40">
        <f>'[1]Summary for IPSIS'!$AR$122+'[1]Summary for IPSIS'!$AS$122</f>
        <v>18963520</v>
      </c>
      <c r="T168" s="36">
        <f>'[1]Summary for IPSIS'!$AT$122</f>
        <v>0</v>
      </c>
      <c r="U168" s="36">
        <f t="shared" si="181"/>
        <v>18963520</v>
      </c>
      <c r="V168" s="40">
        <f>'[1]Summary for IPSIS'!$BD$122+'[1]Summary for IPSIS'!$BE$122</f>
        <v>18963520</v>
      </c>
      <c r="W168" s="36">
        <f>'[1]Summary for IPSIS'!$BF$122</f>
        <v>0</v>
      </c>
      <c r="X168" s="36">
        <f t="shared" si="182"/>
        <v>18963520</v>
      </c>
      <c r="Y168" s="40">
        <f t="shared" si="183"/>
        <v>94817600</v>
      </c>
      <c r="Z168" s="40">
        <f t="shared" si="184"/>
        <v>0</v>
      </c>
      <c r="AA168" s="40">
        <f t="shared" si="185"/>
        <v>94817600</v>
      </c>
      <c r="AB168" s="40">
        <f>'[1]Summary for IPSIS'!$L$122+'[1]Summary for IPSIS'!$X$122+'[1]Summary for IPSIS'!$AJ$122</f>
        <v>56890560</v>
      </c>
      <c r="AC168" s="36">
        <f>'[1]Summary for IPSIS'!$J$122+'[1]Summary for IPSIS'!$V$122+'[1]Summary for IPSIS'!$AH$122</f>
        <v>0</v>
      </c>
      <c r="AD168" s="36">
        <f t="shared" si="186"/>
        <v>56890560</v>
      </c>
      <c r="AE168" s="40">
        <f>0</f>
        <v>0</v>
      </c>
      <c r="AF168" s="36">
        <f>0</f>
        <v>0</v>
      </c>
      <c r="AG168" s="36"/>
      <c r="AH168" s="36">
        <f t="shared" si="187"/>
        <v>0</v>
      </c>
      <c r="AI168" s="40">
        <f>'[1]Summary for IPSIS'!$AV$122+'[1]Summary for IPSIS'!$BH$122</f>
        <v>37927040</v>
      </c>
      <c r="AJ168" s="36">
        <f>'[1]Summary for IPSIS'!$AT$120+'[1]Summary for IPSIS'!$BF$120</f>
        <v>0</v>
      </c>
      <c r="AK168" s="36">
        <f t="shared" si="188"/>
        <v>37927040</v>
      </c>
      <c r="AL168" s="189">
        <f t="shared" si="177"/>
        <v>0</v>
      </c>
    </row>
    <row r="169" spans="2:46" ht="48" x14ac:dyDescent="0.2">
      <c r="B169" s="46" t="s">
        <v>36</v>
      </c>
      <c r="C169" s="169" t="s">
        <v>496</v>
      </c>
      <c r="D169" s="45"/>
      <c r="E169" s="170" t="s">
        <v>708</v>
      </c>
      <c r="F169" s="16" t="s">
        <v>493</v>
      </c>
      <c r="G169" s="330" t="s">
        <v>159</v>
      </c>
      <c r="H169" s="179">
        <v>2021</v>
      </c>
      <c r="I169" s="179">
        <v>2025</v>
      </c>
      <c r="J169" s="40">
        <f>'[1]Summary for IPSIS'!$H$123+'[1]Summary for IPSIS'!$I$123</f>
        <v>5786080</v>
      </c>
      <c r="K169" s="32">
        <f>'[1]Summary for IPSIS'!$J$123</f>
        <v>0</v>
      </c>
      <c r="L169" s="36">
        <f t="shared" si="178"/>
        <v>5786080</v>
      </c>
      <c r="M169" s="40">
        <f>'[1]Summary for IPSIS'!$T$123+'[1]Summary for IPSIS'!$U$123</f>
        <v>5786080</v>
      </c>
      <c r="N169" s="32">
        <f>'[1]Summary for IPSIS'!$V$123</f>
        <v>0</v>
      </c>
      <c r="O169" s="36">
        <f t="shared" si="179"/>
        <v>5786080</v>
      </c>
      <c r="P169" s="40">
        <f>'[1]Summary for IPSIS'!$AF$123+'[1]Summary for IPSIS'!$AG$123</f>
        <v>5786080</v>
      </c>
      <c r="Q169" s="36">
        <f>'[1]Summary for IPSIS'!$AH$123</f>
        <v>0</v>
      </c>
      <c r="R169" s="36">
        <f t="shared" si="180"/>
        <v>5786080</v>
      </c>
      <c r="S169" s="40">
        <f>'[1]Summary for IPSIS'!$AR$123+'[1]Summary for IPSIS'!$AS$123</f>
        <v>5786080</v>
      </c>
      <c r="T169" s="36">
        <f>'[1]Summary for IPSIS'!$AT$123</f>
        <v>0</v>
      </c>
      <c r="U169" s="36">
        <f t="shared" si="181"/>
        <v>5786080</v>
      </c>
      <c r="V169" s="40">
        <f>'[1]Summary for IPSIS'!$BD$123+'[1]Summary for IPSIS'!$BE$123</f>
        <v>5786080</v>
      </c>
      <c r="W169" s="36">
        <f>'[1]Summary for IPSIS'!$BF$123</f>
        <v>0</v>
      </c>
      <c r="X169" s="36">
        <f t="shared" si="182"/>
        <v>5786080</v>
      </c>
      <c r="Y169" s="40">
        <f t="shared" si="183"/>
        <v>28930400</v>
      </c>
      <c r="Z169" s="40">
        <f t="shared" si="184"/>
        <v>0</v>
      </c>
      <c r="AA169" s="40">
        <f t="shared" si="185"/>
        <v>28930400</v>
      </c>
      <c r="AB169" s="40">
        <f>'[1]Summary for IPSIS'!$L$123+'[1]Summary for IPSIS'!$X$123+'[1]Summary for IPSIS'!$AJ$123</f>
        <v>17358240</v>
      </c>
      <c r="AC169" s="36">
        <f>'[1]Summary for IPSIS'!$J$123+'[1]Summary for IPSIS'!$V$123+'[1]Summary for IPSIS'!$AH$123</f>
        <v>0</v>
      </c>
      <c r="AD169" s="36">
        <f t="shared" si="186"/>
        <v>17358240</v>
      </c>
      <c r="AE169" s="40">
        <f>0</f>
        <v>0</v>
      </c>
      <c r="AF169" s="36">
        <f>0</f>
        <v>0</v>
      </c>
      <c r="AG169" s="36"/>
      <c r="AH169" s="36">
        <f t="shared" si="187"/>
        <v>0</v>
      </c>
      <c r="AI169" s="40">
        <f>'[1]Summary for IPSIS'!$AV$123+'[1]Summary for IPSIS'!$BH$123</f>
        <v>11572160</v>
      </c>
      <c r="AJ169" s="36">
        <f>'[1]Summary for IPSIS'!$AT$120+'[1]Summary for IPSIS'!$BF$120</f>
        <v>0</v>
      </c>
      <c r="AK169" s="36">
        <f t="shared" si="188"/>
        <v>11572160</v>
      </c>
      <c r="AL169" s="189">
        <f t="shared" si="177"/>
        <v>0</v>
      </c>
    </row>
    <row r="170" spans="2:46" ht="36" customHeight="1" thickBot="1" x14ac:dyDescent="0.25">
      <c r="B170" s="324" t="s">
        <v>37</v>
      </c>
      <c r="C170" s="190" t="s">
        <v>497</v>
      </c>
      <c r="D170" s="161"/>
      <c r="E170" s="192" t="s">
        <v>709</v>
      </c>
      <c r="F170" s="20" t="s">
        <v>473</v>
      </c>
      <c r="G170" s="87" t="s">
        <v>127</v>
      </c>
      <c r="H170" s="179">
        <v>2021</v>
      </c>
      <c r="I170" s="179">
        <v>2025</v>
      </c>
      <c r="J170" s="40">
        <f>'[1]Summary for IPSIS'!$H$124+'[1]Summary for IPSIS'!$I$124</f>
        <v>152460</v>
      </c>
      <c r="K170" s="32">
        <f>'[1]Summary for IPSIS'!$J$124</f>
        <v>0</v>
      </c>
      <c r="L170" s="88">
        <f t="shared" si="178"/>
        <v>152460</v>
      </c>
      <c r="M170" s="40">
        <f>'[1]Summary for IPSIS'!$T$124+'[1]Summary for IPSIS'!$U$124</f>
        <v>152460</v>
      </c>
      <c r="N170" s="32">
        <f>'[1]Summary for IPSIS'!$V$124</f>
        <v>0</v>
      </c>
      <c r="O170" s="88">
        <f t="shared" si="179"/>
        <v>152460</v>
      </c>
      <c r="P170" s="40">
        <f>'[1]Summary for IPSIS'!$AF$124+'[1]Summary for IPSIS'!$AG$124</f>
        <v>152460</v>
      </c>
      <c r="Q170" s="36">
        <f>'[1]Summary for IPSIS'!$AH$124</f>
        <v>0</v>
      </c>
      <c r="R170" s="88">
        <f t="shared" si="180"/>
        <v>152460</v>
      </c>
      <c r="S170" s="40">
        <f>'[1]Summary for IPSIS'!$AR$124+'[1]Summary for IPSIS'!$AS$124</f>
        <v>152460</v>
      </c>
      <c r="T170" s="36">
        <f>'[1]Summary for IPSIS'!$AT$124</f>
        <v>0</v>
      </c>
      <c r="U170" s="88">
        <f t="shared" si="181"/>
        <v>152460</v>
      </c>
      <c r="V170" s="40">
        <f>'[1]Summary for IPSIS'!$BD$124+'[1]Summary for IPSIS'!$BE$124</f>
        <v>152460</v>
      </c>
      <c r="W170" s="36">
        <f>'[1]Summary for IPSIS'!$BF$124</f>
        <v>0</v>
      </c>
      <c r="X170" s="88">
        <f t="shared" si="182"/>
        <v>152460</v>
      </c>
      <c r="Y170" s="72">
        <f t="shared" si="183"/>
        <v>762300</v>
      </c>
      <c r="Z170" s="72">
        <f t="shared" si="184"/>
        <v>0</v>
      </c>
      <c r="AA170" s="72">
        <f t="shared" si="185"/>
        <v>762300</v>
      </c>
      <c r="AB170" s="40">
        <f>'[1]Summary for IPSIS'!$L$124+'[1]Summary for IPSIS'!$X$124+'[1]Summary for IPSIS'!$AJ$124</f>
        <v>457380</v>
      </c>
      <c r="AC170" s="36">
        <f>'[1]Summary for IPSIS'!$J$124+'[1]Summary for IPSIS'!$V$124+'[1]Summary for IPSIS'!$AH$124</f>
        <v>0</v>
      </c>
      <c r="AD170" s="88">
        <f t="shared" si="186"/>
        <v>457380</v>
      </c>
      <c r="AE170" s="72">
        <f>0</f>
        <v>0</v>
      </c>
      <c r="AF170" s="88">
        <f>0</f>
        <v>0</v>
      </c>
      <c r="AG170" s="88"/>
      <c r="AH170" s="88">
        <f t="shared" si="187"/>
        <v>0</v>
      </c>
      <c r="AI170" s="40">
        <f>'[1]Summary for IPSIS'!$AV$124+'[1]Summary for IPSIS'!$BH$124</f>
        <v>304920</v>
      </c>
      <c r="AJ170" s="36">
        <f>'[1]Summary for IPSIS'!$AT$120+'[1]Summary for IPSIS'!$BF$120</f>
        <v>0</v>
      </c>
      <c r="AK170" s="88">
        <f t="shared" si="188"/>
        <v>304920</v>
      </c>
      <c r="AL170" s="196">
        <f t="shared" si="177"/>
        <v>0</v>
      </c>
    </row>
    <row r="171" spans="2:46" ht="35.25" customHeight="1" thickBot="1" x14ac:dyDescent="0.25">
      <c r="B171" s="325" t="s">
        <v>487</v>
      </c>
      <c r="C171" s="248" t="s">
        <v>498</v>
      </c>
      <c r="D171" s="297"/>
      <c r="E171" s="170" t="s">
        <v>708</v>
      </c>
      <c r="F171" s="333" t="s">
        <v>159</v>
      </c>
      <c r="G171" s="332"/>
      <c r="H171" s="334">
        <v>2021</v>
      </c>
      <c r="I171" s="334">
        <v>2025</v>
      </c>
      <c r="J171" s="40">
        <f>'[1]Summary for IPSIS'!$H$125+'[1]Summary for IPSIS'!$I$125</f>
        <v>0</v>
      </c>
      <c r="K171" s="32">
        <f>'[1]Summary for IPSIS'!$J$125</f>
        <v>0</v>
      </c>
      <c r="L171" s="88">
        <f t="shared" si="178"/>
        <v>0</v>
      </c>
      <c r="M171" s="40">
        <f>'[1]Summary for IPSIS'!$T$125+'[1]Summary for IPSIS'!$U$125</f>
        <v>303720</v>
      </c>
      <c r="N171" s="32">
        <f>'[1]Summary for IPSIS'!$V$125</f>
        <v>0</v>
      </c>
      <c r="O171" s="88">
        <f t="shared" si="179"/>
        <v>303720</v>
      </c>
      <c r="P171" s="40">
        <f>'[1]Summary for IPSIS'!$AF$125+'[1]Summary for IPSIS'!$AG$125</f>
        <v>303720</v>
      </c>
      <c r="Q171" s="36">
        <f>'[1]Summary for IPSIS'!$AH$125</f>
        <v>0</v>
      </c>
      <c r="R171" s="88">
        <f t="shared" si="180"/>
        <v>303720</v>
      </c>
      <c r="S171" s="40">
        <f>'[1]Summary for IPSIS'!$AR$125+'[1]Summary for IPSIS'!$AS$125</f>
        <v>303720</v>
      </c>
      <c r="T171" s="36">
        <f>'[1]Summary for IPSIS'!$AT$125</f>
        <v>0</v>
      </c>
      <c r="U171" s="88">
        <f t="shared" si="181"/>
        <v>303720</v>
      </c>
      <c r="V171" s="40">
        <f>'[1]Summary for IPSIS'!$BD$125+'[1]Summary for IPSIS'!$BE$125</f>
        <v>303720</v>
      </c>
      <c r="W171" s="36">
        <f>'[1]Summary for IPSIS'!$BF$125</f>
        <v>0</v>
      </c>
      <c r="X171" s="88">
        <f t="shared" si="182"/>
        <v>303720</v>
      </c>
      <c r="Y171" s="72">
        <f t="shared" si="183"/>
        <v>1214880</v>
      </c>
      <c r="Z171" s="72">
        <f t="shared" si="184"/>
        <v>0</v>
      </c>
      <c r="AA171" s="72">
        <f t="shared" si="185"/>
        <v>1214880</v>
      </c>
      <c r="AB171" s="40">
        <f>'[1]Summary for IPSIS'!$L$125+'[1]Summary for IPSIS'!$X$125+'[1]Summary for IPSIS'!$AJ$125</f>
        <v>607440</v>
      </c>
      <c r="AC171" s="36">
        <f>'[1]Summary for IPSIS'!$J$125+'[1]Summary for IPSIS'!$V$125+'[1]Summary for IPSIS'!$AH$125</f>
        <v>0</v>
      </c>
      <c r="AD171" s="88">
        <f t="shared" si="186"/>
        <v>607440</v>
      </c>
      <c r="AE171" s="72">
        <f>0</f>
        <v>0</v>
      </c>
      <c r="AF171" s="88">
        <f>0</f>
        <v>0</v>
      </c>
      <c r="AG171" s="272"/>
      <c r="AH171" s="88">
        <f t="shared" si="187"/>
        <v>0</v>
      </c>
      <c r="AI171" s="40">
        <f>'[1]Summary for IPSIS'!$AV$125+'[1]Summary for IPSIS'!$BH$125</f>
        <v>607440</v>
      </c>
      <c r="AJ171" s="36">
        <f>'[1]Summary for IPSIS'!$AT$120+'[1]Summary for IPSIS'!$BF$120</f>
        <v>0</v>
      </c>
      <c r="AK171" s="88">
        <f t="shared" si="188"/>
        <v>607440</v>
      </c>
      <c r="AL171" s="196">
        <f t="shared" si="177"/>
        <v>0</v>
      </c>
    </row>
    <row r="172" spans="2:46" ht="36.75" thickBot="1" x14ac:dyDescent="0.25">
      <c r="B172" s="325" t="s">
        <v>488</v>
      </c>
      <c r="C172" s="248" t="s">
        <v>499</v>
      </c>
      <c r="D172" s="297"/>
      <c r="E172" s="250" t="s">
        <v>709</v>
      </c>
      <c r="F172" s="333" t="s">
        <v>473</v>
      </c>
      <c r="G172" s="332" t="s">
        <v>500</v>
      </c>
      <c r="H172" s="334">
        <v>2021</v>
      </c>
      <c r="I172" s="334">
        <v>2025</v>
      </c>
      <c r="J172" s="40">
        <f>'[1]Summary for IPSIS'!$H$126+'[1]Summary for IPSIS'!$I$126</f>
        <v>755376</v>
      </c>
      <c r="K172" s="32">
        <f>'[1]Summary for IPSIS'!$J$126</f>
        <v>0</v>
      </c>
      <c r="L172" s="88">
        <f t="shared" si="178"/>
        <v>755376</v>
      </c>
      <c r="M172" s="40">
        <f>'[1]Summary for IPSIS'!$T$126+'[1]Summary for IPSIS'!$U$126</f>
        <v>755376</v>
      </c>
      <c r="N172" s="32">
        <f>'[1]Summary for IPSIS'!$V$126</f>
        <v>0</v>
      </c>
      <c r="O172" s="88">
        <f t="shared" si="179"/>
        <v>755376</v>
      </c>
      <c r="P172" s="40">
        <f>'[1]Summary for IPSIS'!$AF$126+'[1]Summary for IPSIS'!$AG$126</f>
        <v>755376</v>
      </c>
      <c r="Q172" s="36">
        <f>'[1]Summary for IPSIS'!$AH$126</f>
        <v>0</v>
      </c>
      <c r="R172" s="88">
        <f t="shared" si="180"/>
        <v>755376</v>
      </c>
      <c r="S172" s="40">
        <f>'[1]Summary for IPSIS'!$AR$126+'[1]Summary for IPSIS'!$AS$126</f>
        <v>755376</v>
      </c>
      <c r="T172" s="36">
        <f>'[1]Summary for IPSIS'!$AT$126</f>
        <v>0</v>
      </c>
      <c r="U172" s="88">
        <f t="shared" si="181"/>
        <v>755376</v>
      </c>
      <c r="V172" s="40">
        <f>'[1]Summary for IPSIS'!$BD$126+'[1]Summary for IPSIS'!$BE$126</f>
        <v>755376</v>
      </c>
      <c r="W172" s="36">
        <f>'[1]Summary for IPSIS'!$BF$126</f>
        <v>0</v>
      </c>
      <c r="X172" s="88">
        <f t="shared" si="182"/>
        <v>755376</v>
      </c>
      <c r="Y172" s="72">
        <f t="shared" si="183"/>
        <v>3776880</v>
      </c>
      <c r="Z172" s="72">
        <f t="shared" si="184"/>
        <v>0</v>
      </c>
      <c r="AA172" s="72">
        <f t="shared" si="185"/>
        <v>3776880</v>
      </c>
      <c r="AB172" s="40">
        <f>'[1]Summary for IPSIS'!$L$126+'[1]Summary for IPSIS'!$X$126+'[1]Summary for IPSIS'!$AJ$126</f>
        <v>2266128</v>
      </c>
      <c r="AC172" s="36">
        <f>'[1]Summary for IPSIS'!$J$126+'[1]Summary for IPSIS'!$V$126+'[1]Summary for IPSIS'!$AH$126</f>
        <v>0</v>
      </c>
      <c r="AD172" s="88">
        <f t="shared" si="186"/>
        <v>2266128</v>
      </c>
      <c r="AE172" s="72">
        <f>0</f>
        <v>0</v>
      </c>
      <c r="AF172" s="88">
        <f>0</f>
        <v>0</v>
      </c>
      <c r="AG172" s="272"/>
      <c r="AH172" s="88">
        <f t="shared" si="187"/>
        <v>0</v>
      </c>
      <c r="AI172" s="40">
        <f>'[1]Summary for IPSIS'!$AV$126+'[1]Summary for IPSIS'!$BH$126</f>
        <v>1510752</v>
      </c>
      <c r="AJ172" s="36">
        <f>'[1]Summary for IPSIS'!$AT$120+'[1]Summary for IPSIS'!$BF$120</f>
        <v>0</v>
      </c>
      <c r="AK172" s="88">
        <f t="shared" si="188"/>
        <v>1510752</v>
      </c>
      <c r="AL172" s="196">
        <f t="shared" si="177"/>
        <v>0</v>
      </c>
    </row>
    <row r="173" spans="2:46" ht="36.75" thickBot="1" x14ac:dyDescent="0.25">
      <c r="B173" s="325" t="s">
        <v>489</v>
      </c>
      <c r="C173" s="248" t="s">
        <v>501</v>
      </c>
      <c r="D173" s="297"/>
      <c r="E173" s="250" t="s">
        <v>180</v>
      </c>
      <c r="F173" s="333" t="s">
        <v>127</v>
      </c>
      <c r="G173" s="335" t="s">
        <v>144</v>
      </c>
      <c r="H173" s="298">
        <v>2021</v>
      </c>
      <c r="I173" s="298">
        <v>2025</v>
      </c>
      <c r="J173" s="40">
        <f>'[1]Summary for IPSIS'!$H$127+'[1]Summary for IPSIS'!$I$127</f>
        <v>613440</v>
      </c>
      <c r="K173" s="32">
        <f>'[1]Summary for IPSIS'!$J$127</f>
        <v>0</v>
      </c>
      <c r="L173" s="88">
        <f t="shared" si="178"/>
        <v>613440</v>
      </c>
      <c r="M173" s="40">
        <f>'[1]Summary for IPSIS'!$T$127+'[1]Summary for IPSIS'!$U$127</f>
        <v>613440</v>
      </c>
      <c r="N173" s="32">
        <f>'[1]Summary for IPSIS'!$V$127</f>
        <v>0</v>
      </c>
      <c r="O173" s="88">
        <f t="shared" si="179"/>
        <v>613440</v>
      </c>
      <c r="P173" s="40">
        <f>'[1]Summary for IPSIS'!$AF$127+'[1]Summary for IPSIS'!$AG$127</f>
        <v>2510880</v>
      </c>
      <c r="Q173" s="36">
        <f>'[1]Summary for IPSIS'!$AH$127</f>
        <v>0</v>
      </c>
      <c r="R173" s="88">
        <f t="shared" si="180"/>
        <v>2510880</v>
      </c>
      <c r="S173" s="40">
        <f>'[1]Summary for IPSIS'!$AR$127+'[1]Summary for IPSIS'!$AS$127</f>
        <v>613440</v>
      </c>
      <c r="T173" s="36">
        <f>'[1]Summary for IPSIS'!$AT$127</f>
        <v>0</v>
      </c>
      <c r="U173" s="88">
        <f t="shared" si="181"/>
        <v>613440</v>
      </c>
      <c r="V173" s="40">
        <f>'[1]Summary for IPSIS'!$BD$127+'[1]Summary for IPSIS'!$BE$127</f>
        <v>613440</v>
      </c>
      <c r="W173" s="36">
        <f>'[1]Summary for IPSIS'!$BF$127</f>
        <v>0</v>
      </c>
      <c r="X173" s="88">
        <f t="shared" si="182"/>
        <v>613440</v>
      </c>
      <c r="Y173" s="72">
        <f t="shared" si="183"/>
        <v>4964640</v>
      </c>
      <c r="Z173" s="72">
        <f t="shared" si="184"/>
        <v>0</v>
      </c>
      <c r="AA173" s="72">
        <f t="shared" si="185"/>
        <v>4964640</v>
      </c>
      <c r="AB173" s="40">
        <f>'[1]Summary for IPSIS'!$L$127+'[1]Summary for IPSIS'!$X$127+'[1]Summary for IPSIS'!$AJ$127</f>
        <v>3737760</v>
      </c>
      <c r="AC173" s="36">
        <f>'[1]Summary for IPSIS'!$J$127+'[1]Summary for IPSIS'!$V$127+'[1]Summary for IPSIS'!$AH$127</f>
        <v>0</v>
      </c>
      <c r="AD173" s="88">
        <f t="shared" si="186"/>
        <v>3737760</v>
      </c>
      <c r="AE173" s="72">
        <f>0</f>
        <v>0</v>
      </c>
      <c r="AF173" s="88">
        <f>0</f>
        <v>0</v>
      </c>
      <c r="AG173" s="272"/>
      <c r="AH173" s="88">
        <f t="shared" si="187"/>
        <v>0</v>
      </c>
      <c r="AI173" s="40">
        <f>'[1]Summary for IPSIS'!$AV$127+'[1]Summary for IPSIS'!$BH$127</f>
        <v>1226880</v>
      </c>
      <c r="AJ173" s="36">
        <f>'[1]Summary for IPSIS'!$AT$120+'[1]Summary for IPSIS'!$BF$120</f>
        <v>0</v>
      </c>
      <c r="AK173" s="88">
        <f t="shared" si="188"/>
        <v>1226880</v>
      </c>
      <c r="AL173" s="196">
        <f t="shared" si="177"/>
        <v>0</v>
      </c>
    </row>
    <row r="174" spans="2:46" ht="36.75" thickBot="1" x14ac:dyDescent="0.25">
      <c r="B174" s="325" t="s">
        <v>490</v>
      </c>
      <c r="C174" s="248" t="s">
        <v>502</v>
      </c>
      <c r="D174" s="297"/>
      <c r="E174" s="170" t="s">
        <v>708</v>
      </c>
      <c r="F174" s="333" t="s">
        <v>493</v>
      </c>
      <c r="G174" s="335" t="s">
        <v>129</v>
      </c>
      <c r="H174" s="298">
        <v>2021</v>
      </c>
      <c r="I174" s="298">
        <v>2025</v>
      </c>
      <c r="J174" s="40">
        <f>'[1]Summary for IPSIS'!$H$128+'[1]Summary for IPSIS'!$I$128</f>
        <v>682480</v>
      </c>
      <c r="K174" s="32">
        <f>'[1]Summary for IPSIS'!$J$128</f>
        <v>0</v>
      </c>
      <c r="L174" s="88">
        <f t="shared" si="178"/>
        <v>682480</v>
      </c>
      <c r="M174" s="40">
        <f>'[1]Summary for IPSIS'!$T$128+'[1]Summary for IPSIS'!$U$128</f>
        <v>682480</v>
      </c>
      <c r="N174" s="32">
        <f>'[1]Summary for IPSIS'!$V$128</f>
        <v>0</v>
      </c>
      <c r="O174" s="88">
        <f t="shared" si="179"/>
        <v>682480</v>
      </c>
      <c r="P174" s="40">
        <f>'[1]Summary for IPSIS'!$AF$128+'[1]Summary for IPSIS'!$AG$128</f>
        <v>682480</v>
      </c>
      <c r="Q174" s="36">
        <f>'[1]Summary for IPSIS'!$AH$128</f>
        <v>0</v>
      </c>
      <c r="R174" s="88">
        <f t="shared" si="180"/>
        <v>682480</v>
      </c>
      <c r="S174" s="40">
        <f>'[1]Summary for IPSIS'!$AR$128+'[1]Summary for IPSIS'!$AS$128</f>
        <v>682480</v>
      </c>
      <c r="T174" s="36">
        <f>'[1]Summary for IPSIS'!$AT$128</f>
        <v>0</v>
      </c>
      <c r="U174" s="88">
        <f t="shared" si="181"/>
        <v>682480</v>
      </c>
      <c r="V174" s="40">
        <f>'[1]Summary for IPSIS'!$BD$128+'[1]Summary for IPSIS'!$BE$128</f>
        <v>682480</v>
      </c>
      <c r="W174" s="36">
        <f>'[1]Summary for IPSIS'!$BF$128</f>
        <v>0</v>
      </c>
      <c r="X174" s="88">
        <f t="shared" si="182"/>
        <v>682480</v>
      </c>
      <c r="Y174" s="72">
        <f t="shared" si="183"/>
        <v>3412400</v>
      </c>
      <c r="Z174" s="72">
        <f t="shared" si="184"/>
        <v>0</v>
      </c>
      <c r="AA174" s="72">
        <f t="shared" si="185"/>
        <v>3412400</v>
      </c>
      <c r="AB174" s="40">
        <f>'[1]Summary for IPSIS'!$L$128+'[1]Summary for IPSIS'!$X$128+'[1]Summary for IPSIS'!$AJ$128</f>
        <v>2047440</v>
      </c>
      <c r="AC174" s="36">
        <f>'[1]Summary for IPSIS'!$J$128+'[1]Summary for IPSIS'!$V$128+'[1]Summary for IPSIS'!$AH$128</f>
        <v>0</v>
      </c>
      <c r="AD174" s="88">
        <f t="shared" si="186"/>
        <v>2047440</v>
      </c>
      <c r="AE174" s="72">
        <f>0</f>
        <v>0</v>
      </c>
      <c r="AF174" s="88">
        <f>0</f>
        <v>0</v>
      </c>
      <c r="AG174" s="272"/>
      <c r="AH174" s="88">
        <f t="shared" si="187"/>
        <v>0</v>
      </c>
      <c r="AI174" s="40">
        <f>'[1]Summary for IPSIS'!$AV$128+'[1]Summary for IPSIS'!$BH$128</f>
        <v>1364960</v>
      </c>
      <c r="AJ174" s="36">
        <f>'[1]Summary for IPSIS'!$AT$120+'[1]Summary for IPSIS'!$BF$120</f>
        <v>0</v>
      </c>
      <c r="AK174" s="88">
        <f t="shared" si="188"/>
        <v>1364960</v>
      </c>
      <c r="AL174" s="196">
        <f t="shared" si="177"/>
        <v>0</v>
      </c>
    </row>
    <row r="175" spans="2:46" ht="48.75" thickBot="1" x14ac:dyDescent="0.25">
      <c r="B175" s="325" t="s">
        <v>491</v>
      </c>
      <c r="C175" s="248" t="s">
        <v>503</v>
      </c>
      <c r="D175" s="297"/>
      <c r="E175" s="170" t="s">
        <v>708</v>
      </c>
      <c r="F175" s="333" t="s">
        <v>159</v>
      </c>
      <c r="G175" s="335" t="s">
        <v>504</v>
      </c>
      <c r="H175" s="298">
        <v>2021</v>
      </c>
      <c r="I175" s="298">
        <v>2025</v>
      </c>
      <c r="J175" s="40">
        <f>'[1]Summary for IPSIS'!$H$129+'[1]Summary for IPSIS'!$I$129</f>
        <v>7402480</v>
      </c>
      <c r="K175" s="32">
        <f>'[1]Summary for IPSIS'!$J$129</f>
        <v>0</v>
      </c>
      <c r="L175" s="88">
        <f t="shared" si="178"/>
        <v>7402480</v>
      </c>
      <c r="M175" s="40">
        <f>'[1]Summary for IPSIS'!$T$129+'[1]Summary for IPSIS'!$U$129</f>
        <v>7402480</v>
      </c>
      <c r="N175" s="32">
        <f>'[1]Summary for IPSIS'!$V$129</f>
        <v>0</v>
      </c>
      <c r="O175" s="88">
        <f t="shared" si="179"/>
        <v>7402480</v>
      </c>
      <c r="P175" s="40">
        <f>'[1]Summary for IPSIS'!$AF$129+'[1]Summary for IPSIS'!$AG$129</f>
        <v>7402480</v>
      </c>
      <c r="Q175" s="36">
        <f>'[1]Summary for IPSIS'!$AH$129</f>
        <v>0</v>
      </c>
      <c r="R175" s="88">
        <f t="shared" si="180"/>
        <v>7402480</v>
      </c>
      <c r="S175" s="40">
        <f>'[1]Summary for IPSIS'!$AR$129+'[1]Summary for IPSIS'!$AS$129</f>
        <v>7402480</v>
      </c>
      <c r="T175" s="36">
        <f>'[1]Summary for IPSIS'!$AT$129</f>
        <v>0</v>
      </c>
      <c r="U175" s="88">
        <f t="shared" si="181"/>
        <v>7402480</v>
      </c>
      <c r="V175" s="40">
        <f>'[1]Summary for IPSIS'!$BD$129+'[1]Summary for IPSIS'!$BE$129</f>
        <v>7402480</v>
      </c>
      <c r="W175" s="36">
        <f>'[1]Summary for IPSIS'!$BF$129</f>
        <v>0</v>
      </c>
      <c r="X175" s="88">
        <f t="shared" si="182"/>
        <v>7402480</v>
      </c>
      <c r="Y175" s="72">
        <f t="shared" si="183"/>
        <v>37012400</v>
      </c>
      <c r="Z175" s="72">
        <f t="shared" si="184"/>
        <v>0</v>
      </c>
      <c r="AA175" s="72">
        <f t="shared" si="185"/>
        <v>37012400</v>
      </c>
      <c r="AB175" s="40">
        <f>'[1]Summary for IPSIS'!$L$129+'[1]Summary for IPSIS'!$X$129+'[1]Summary for IPSIS'!$AJ$129</f>
        <v>607440</v>
      </c>
      <c r="AC175" s="36">
        <f>'[1]Summary for IPSIS'!$J$129+'[1]Summary for IPSIS'!$V$129+'[1]Summary for IPSIS'!$AH$129</f>
        <v>0</v>
      </c>
      <c r="AD175" s="88">
        <f t="shared" si="186"/>
        <v>607440</v>
      </c>
      <c r="AE175" s="72">
        <f>0</f>
        <v>0</v>
      </c>
      <c r="AF175" s="88">
        <f>0</f>
        <v>0</v>
      </c>
      <c r="AG175" s="272"/>
      <c r="AH175" s="88">
        <f t="shared" si="187"/>
        <v>0</v>
      </c>
      <c r="AI175" s="40">
        <f>'[1]Summary for IPSIS'!$AV$129+'[1]Summary for IPSIS'!$BH$129</f>
        <v>404960</v>
      </c>
      <c r="AJ175" s="36">
        <f>'[1]Summary for IPSIS'!$AT$120+'[1]Summary for IPSIS'!$BF$120</f>
        <v>0</v>
      </c>
      <c r="AK175" s="88">
        <f t="shared" si="188"/>
        <v>404960</v>
      </c>
      <c r="AL175" s="196">
        <f t="shared" si="177"/>
        <v>-36000000</v>
      </c>
    </row>
    <row r="176" spans="2:46" s="6" customFormat="1" ht="24" customHeight="1" thickBot="1" x14ac:dyDescent="0.25">
      <c r="B176" s="56"/>
      <c r="C176" s="63" t="s">
        <v>70</v>
      </c>
      <c r="D176" s="64"/>
      <c r="E176" s="64"/>
      <c r="F176" s="54"/>
      <c r="G176" s="54"/>
      <c r="H176" s="54"/>
      <c r="I176" s="54"/>
      <c r="J176" s="55">
        <f>SUM(J166:J175)</f>
        <v>38213116</v>
      </c>
      <c r="K176" s="55">
        <f t="shared" ref="K176:AL176" si="189">SUM(K166:K175)</f>
        <v>0</v>
      </c>
      <c r="L176" s="55">
        <f t="shared" si="189"/>
        <v>38213116</v>
      </c>
      <c r="M176" s="55">
        <f t="shared" si="189"/>
        <v>38516836</v>
      </c>
      <c r="N176" s="55">
        <f t="shared" si="189"/>
        <v>0</v>
      </c>
      <c r="O176" s="55">
        <f t="shared" si="189"/>
        <v>38516836</v>
      </c>
      <c r="P176" s="55">
        <f t="shared" si="189"/>
        <v>40414276</v>
      </c>
      <c r="Q176" s="55">
        <f t="shared" si="189"/>
        <v>0</v>
      </c>
      <c r="R176" s="55">
        <f t="shared" si="189"/>
        <v>40414276</v>
      </c>
      <c r="S176" s="55">
        <f t="shared" si="189"/>
        <v>38516836</v>
      </c>
      <c r="T176" s="55">
        <f t="shared" si="189"/>
        <v>0</v>
      </c>
      <c r="U176" s="55">
        <f t="shared" si="189"/>
        <v>38516836</v>
      </c>
      <c r="V176" s="55">
        <f t="shared" si="189"/>
        <v>38516836</v>
      </c>
      <c r="W176" s="55">
        <f t="shared" si="189"/>
        <v>0</v>
      </c>
      <c r="X176" s="55">
        <f t="shared" si="189"/>
        <v>38516836</v>
      </c>
      <c r="Y176" s="318">
        <f t="shared" si="189"/>
        <v>194177900</v>
      </c>
      <c r="Z176" s="318">
        <f t="shared" si="189"/>
        <v>0</v>
      </c>
      <c r="AA176" s="318">
        <f t="shared" si="189"/>
        <v>194177900</v>
      </c>
      <c r="AB176" s="55">
        <f t="shared" si="189"/>
        <v>95544228</v>
      </c>
      <c r="AC176" s="55">
        <f t="shared" si="189"/>
        <v>0</v>
      </c>
      <c r="AD176" s="55">
        <f t="shared" si="189"/>
        <v>95544228</v>
      </c>
      <c r="AE176" s="55">
        <f t="shared" si="189"/>
        <v>0</v>
      </c>
      <c r="AF176" s="55">
        <f t="shared" si="189"/>
        <v>0</v>
      </c>
      <c r="AG176" s="55"/>
      <c r="AH176" s="55">
        <f t="shared" si="189"/>
        <v>0</v>
      </c>
      <c r="AI176" s="55">
        <f t="shared" si="189"/>
        <v>62633672</v>
      </c>
      <c r="AJ176" s="55">
        <f t="shared" si="189"/>
        <v>0</v>
      </c>
      <c r="AK176" s="55">
        <f t="shared" si="189"/>
        <v>62633672</v>
      </c>
      <c r="AL176" s="162">
        <f t="shared" si="189"/>
        <v>-36000000</v>
      </c>
      <c r="AM176" s="35"/>
      <c r="AN176" s="35"/>
      <c r="AO176" s="35"/>
      <c r="AP176" s="35"/>
      <c r="AQ176" s="35"/>
      <c r="AR176" s="35"/>
      <c r="AS176" s="35"/>
      <c r="AT176" s="35"/>
    </row>
    <row r="177" spans="2:46" ht="42.75" customHeight="1" x14ac:dyDescent="0.2">
      <c r="B177" s="149">
        <v>5.2</v>
      </c>
      <c r="C177" s="398" t="s">
        <v>505</v>
      </c>
      <c r="D177" s="399"/>
      <c r="E177" s="187"/>
      <c r="F177" s="73"/>
      <c r="G177" s="73"/>
      <c r="H177" s="79"/>
      <c r="I177" s="79"/>
      <c r="J177" s="78"/>
      <c r="K177" s="78"/>
      <c r="L177" s="76"/>
      <c r="M177" s="78"/>
      <c r="N177" s="78"/>
      <c r="O177" s="76"/>
      <c r="P177" s="78"/>
      <c r="Q177" s="76"/>
      <c r="R177" s="76"/>
      <c r="S177" s="78"/>
      <c r="T177" s="76"/>
      <c r="U177" s="76"/>
      <c r="V177" s="78"/>
      <c r="W177" s="76"/>
      <c r="X177" s="76"/>
      <c r="Y177" s="78"/>
      <c r="Z177" s="78"/>
      <c r="AA177" s="78"/>
      <c r="AB177" s="78"/>
      <c r="AC177" s="76"/>
      <c r="AD177" s="76"/>
      <c r="AE177" s="78"/>
      <c r="AF177" s="76"/>
      <c r="AG177" s="76"/>
      <c r="AH177" s="76"/>
      <c r="AI177" s="78"/>
      <c r="AJ177" s="76"/>
      <c r="AK177" s="76"/>
      <c r="AL177" s="77"/>
    </row>
    <row r="178" spans="2:46" ht="20.45" customHeight="1" x14ac:dyDescent="0.2">
      <c r="B178" s="150"/>
      <c r="C178" s="107" t="s">
        <v>126</v>
      </c>
      <c r="D178" s="58"/>
      <c r="E178" s="58"/>
      <c r="F178" s="17"/>
      <c r="G178" s="17"/>
      <c r="H178" s="15"/>
      <c r="I178" s="15"/>
      <c r="J178" s="33"/>
      <c r="K178" s="33"/>
      <c r="L178" s="38"/>
      <c r="M178" s="33"/>
      <c r="N178" s="33"/>
      <c r="O178" s="38"/>
      <c r="P178" s="33"/>
      <c r="Q178" s="38"/>
      <c r="R178" s="38"/>
      <c r="S178" s="33"/>
      <c r="T178" s="38"/>
      <c r="U178" s="38"/>
      <c r="V178" s="33"/>
      <c r="W178" s="38"/>
      <c r="X178" s="38"/>
      <c r="Y178" s="33"/>
      <c r="Z178" s="33"/>
      <c r="AA178" s="33"/>
      <c r="AB178" s="33"/>
      <c r="AC178" s="38"/>
      <c r="AD178" s="38"/>
      <c r="AE178" s="33"/>
      <c r="AF178" s="38"/>
      <c r="AG178" s="38"/>
      <c r="AH178" s="38"/>
      <c r="AI178" s="33"/>
      <c r="AJ178" s="38"/>
      <c r="AK178" s="38"/>
      <c r="AL178" s="39"/>
    </row>
    <row r="179" spans="2:46" ht="33.75" customHeight="1" x14ac:dyDescent="0.2">
      <c r="B179" s="47" t="s">
        <v>38</v>
      </c>
      <c r="C179" s="169" t="s">
        <v>506</v>
      </c>
      <c r="D179" s="45"/>
      <c r="E179" s="170" t="s">
        <v>180</v>
      </c>
      <c r="F179" s="16" t="s">
        <v>127</v>
      </c>
      <c r="G179" s="330"/>
      <c r="H179" s="108">
        <v>2021</v>
      </c>
      <c r="I179" s="108">
        <v>2025</v>
      </c>
      <c r="J179" s="33">
        <f>'[1]Summary for IPSIS'!$H$131+'[1]Summary for IPSIS'!$I$131</f>
        <v>342000</v>
      </c>
      <c r="K179" s="30">
        <f>'[1]Summary for IPSIS'!$J$131</f>
        <v>0</v>
      </c>
      <c r="L179" s="38">
        <f>SUM(J179:K179)</f>
        <v>342000</v>
      </c>
      <c r="M179" s="33">
        <f>'[1]Summary for IPSIS'!$T$131+'[1]Summary for IPSIS'!$U$131</f>
        <v>287400</v>
      </c>
      <c r="N179" s="30">
        <f>'[1]Summary for IPSIS'!$V$131</f>
        <v>0</v>
      </c>
      <c r="O179" s="38">
        <f>SUM(M179:N179)</f>
        <v>287400</v>
      </c>
      <c r="P179" s="33">
        <f>'[1]Summary for IPSIS'!$AF$131+'[1]Summary for IPSIS'!$AG$131</f>
        <v>287400</v>
      </c>
      <c r="Q179" s="38">
        <f>'[1]Summary for IPSIS'!$AH$131</f>
        <v>0</v>
      </c>
      <c r="R179" s="38">
        <f>SUM(P179:Q179)</f>
        <v>287400</v>
      </c>
      <c r="S179" s="33">
        <f>'[1]Summary for IPSIS'!$AR$131+'[1]Summary for IPSIS'!$AS$131</f>
        <v>287400</v>
      </c>
      <c r="T179" s="38">
        <f>'[1]Summary for IPSIS'!$AT$131</f>
        <v>0</v>
      </c>
      <c r="U179" s="38">
        <f>SUM(S179:T179)</f>
        <v>287400</v>
      </c>
      <c r="V179" s="33">
        <f>'[1]Summary for IPSIS'!$BD$131+'[1]Summary for IPSIS'!$BE$131</f>
        <v>287400</v>
      </c>
      <c r="W179" s="38">
        <f>'[1]Summary for IPSIS'!$BF$131</f>
        <v>0</v>
      </c>
      <c r="X179" s="38">
        <f>SUM(V179:W179)</f>
        <v>287400</v>
      </c>
      <c r="Y179" s="33">
        <f>J179+M179+P179+S179+V179</f>
        <v>1491600</v>
      </c>
      <c r="Z179" s="33">
        <f>K179+N179+Q179+T179+W179</f>
        <v>0</v>
      </c>
      <c r="AA179" s="33">
        <f>SUM(Y179:Z179)</f>
        <v>1491600</v>
      </c>
      <c r="AB179" s="33">
        <f>'[1]Summary for IPSIS'!$L$131+'[1]Summary for IPSIS'!$X$131+'[1]Summary for IPSIS'!$AJ$131</f>
        <v>0</v>
      </c>
      <c r="AC179" s="38">
        <f>'[1]Summary for IPSIS'!$J$131+'[1]Summary for IPSIS'!$V$131+'[1]Summary for IPSIS'!$AH$131</f>
        <v>0</v>
      </c>
      <c r="AD179" s="38">
        <f>SUM(AB179:AC179)</f>
        <v>0</v>
      </c>
      <c r="AE179" s="33">
        <f>0</f>
        <v>0</v>
      </c>
      <c r="AF179" s="38">
        <f>0</f>
        <v>0</v>
      </c>
      <c r="AG179" s="38"/>
      <c r="AH179" s="38">
        <f>SUM(AE179:AF179)</f>
        <v>0</v>
      </c>
      <c r="AI179" s="33">
        <f>'[1]Summary for IPSIS'!$AV$131+'[1]Summary for IPSIS'!$BH$131</f>
        <v>0</v>
      </c>
      <c r="AJ179" s="38">
        <f>'[1]Summary for IPSIS'!$AT$131+'[1]Summary for IPSIS'!$BF$131</f>
        <v>0</v>
      </c>
      <c r="AK179" s="38">
        <f>SUM(AI179:AJ179)</f>
        <v>0</v>
      </c>
      <c r="AL179" s="189">
        <f t="shared" ref="AL179:AL185" si="190">SUM(AK179+AH179+AD179)-AA179</f>
        <v>-1491600</v>
      </c>
    </row>
    <row r="180" spans="2:46" ht="46.9" customHeight="1" x14ac:dyDescent="0.2">
      <c r="B180" s="47" t="s">
        <v>39</v>
      </c>
      <c r="C180" s="169" t="s">
        <v>507</v>
      </c>
      <c r="D180" s="45"/>
      <c r="E180" s="170" t="s">
        <v>129</v>
      </c>
      <c r="F180" s="16" t="s">
        <v>129</v>
      </c>
      <c r="G180" s="330"/>
      <c r="H180" s="108">
        <v>2021</v>
      </c>
      <c r="I180" s="108">
        <v>2025</v>
      </c>
      <c r="J180" s="33">
        <f>'[1]Summary for IPSIS'!$H$132+'[1]Summary for IPSIS'!$I$132</f>
        <v>20184000</v>
      </c>
      <c r="K180" s="30">
        <f>'[1]Summary for IPSIS'!$J$132</f>
        <v>0</v>
      </c>
      <c r="L180" s="38">
        <f t="shared" ref="L180:L185" si="191">SUM(J180:K180)</f>
        <v>20184000</v>
      </c>
      <c r="M180" s="33">
        <f>'[1]Summary for IPSIS'!$T$132+'[1]Summary for IPSIS'!$U$132</f>
        <v>20184000</v>
      </c>
      <c r="N180" s="30">
        <f>'[1]Summary for IPSIS'!$V$132</f>
        <v>0</v>
      </c>
      <c r="O180" s="38">
        <f t="shared" ref="O180:O185" si="192">SUM(M180:N180)</f>
        <v>20184000</v>
      </c>
      <c r="P180" s="33">
        <f>'[1]Summary for IPSIS'!$AF$132+'[1]Summary for IPSIS'!$AG$132</f>
        <v>20184000</v>
      </c>
      <c r="Q180" s="38">
        <f>'[1]Summary for IPSIS'!$AH$132</f>
        <v>0</v>
      </c>
      <c r="R180" s="38">
        <f t="shared" ref="R180:R185" si="193">SUM(P180:Q180)</f>
        <v>20184000</v>
      </c>
      <c r="S180" s="33">
        <f>'[1]Summary for IPSIS'!$AR$132+'[1]Summary for IPSIS'!$AS$132</f>
        <v>20184000</v>
      </c>
      <c r="T180" s="38">
        <f>'[1]Summary for IPSIS'!$AT$132</f>
        <v>0</v>
      </c>
      <c r="U180" s="38">
        <f t="shared" ref="U180:U185" si="194">SUM(S180:T180)</f>
        <v>20184000</v>
      </c>
      <c r="V180" s="33">
        <f>'[1]Summary for IPSIS'!$BD$132+'[1]Summary for IPSIS'!$BE$132</f>
        <v>20184000</v>
      </c>
      <c r="W180" s="38">
        <f>'[1]Summary for IPSIS'!$BF$132</f>
        <v>0</v>
      </c>
      <c r="X180" s="38">
        <f t="shared" ref="X180:X185" si="195">SUM(V180:W180)</f>
        <v>20184000</v>
      </c>
      <c r="Y180" s="33">
        <f t="shared" ref="Y180:Y185" si="196">J180+M180+P180+S180+V180</f>
        <v>100920000</v>
      </c>
      <c r="Z180" s="33">
        <f t="shared" ref="Z180:Z185" si="197">K180+N180+Q180+T180+W180</f>
        <v>0</v>
      </c>
      <c r="AA180" s="33">
        <f t="shared" ref="AA180:AA185" si="198">SUM(Y180:Z180)</f>
        <v>100920000</v>
      </c>
      <c r="AB180" s="33">
        <f>'[1]Summary for IPSIS'!$L$132+'[1]Summary for IPSIS'!$X$132+'[1]Summary for IPSIS'!$AJ$132</f>
        <v>0</v>
      </c>
      <c r="AC180" s="38">
        <f>'[1]Summary for IPSIS'!$J$132+'[1]Summary for IPSIS'!$V$132+'[1]Summary for IPSIS'!$AH$132</f>
        <v>0</v>
      </c>
      <c r="AD180" s="38">
        <f t="shared" ref="AD180:AD185" si="199">SUM(AB180:AC180)</f>
        <v>0</v>
      </c>
      <c r="AE180" s="33">
        <f>0</f>
        <v>0</v>
      </c>
      <c r="AF180" s="38">
        <f>0</f>
        <v>0</v>
      </c>
      <c r="AG180" s="38"/>
      <c r="AH180" s="38">
        <f t="shared" ref="AH180:AH185" si="200">SUM(AE180:AF180)</f>
        <v>0</v>
      </c>
      <c r="AI180" s="33">
        <f>'[1]Summary for IPSIS'!$AV$132+'[1]Summary for IPSIS'!$BH$132</f>
        <v>0</v>
      </c>
      <c r="AJ180" s="38">
        <f>'[1]Summary for IPSIS'!$AT$132+'[1]Summary for IPSIS'!$BF$132</f>
        <v>0</v>
      </c>
      <c r="AK180" s="38">
        <f t="shared" ref="AK180:AK185" si="201">SUM(AI180:AJ180)</f>
        <v>0</v>
      </c>
      <c r="AL180" s="189">
        <f t="shared" si="190"/>
        <v>-100920000</v>
      </c>
    </row>
    <row r="181" spans="2:46" ht="46.9" customHeight="1" x14ac:dyDescent="0.2">
      <c r="B181" s="47" t="s">
        <v>40</v>
      </c>
      <c r="C181" s="169" t="s">
        <v>508</v>
      </c>
      <c r="D181" s="45"/>
      <c r="E181" s="170" t="s">
        <v>129</v>
      </c>
      <c r="F181" s="16" t="s">
        <v>129</v>
      </c>
      <c r="G181" s="330"/>
      <c r="H181" s="108">
        <v>2021</v>
      </c>
      <c r="I181" s="108">
        <v>2025</v>
      </c>
      <c r="J181" s="33">
        <f>'[1]Summary for IPSIS'!$H$133+'[1]Summary for IPSIS'!$I$133</f>
        <v>1819920</v>
      </c>
      <c r="K181" s="30">
        <f>'[1]Summary for IPSIS'!$J$133</f>
        <v>0</v>
      </c>
      <c r="L181" s="38">
        <f t="shared" si="191"/>
        <v>1819920</v>
      </c>
      <c r="M181" s="33">
        <f>'[1]Summary for IPSIS'!$T$133+'[1]Summary for IPSIS'!$U$133</f>
        <v>1819920</v>
      </c>
      <c r="N181" s="30">
        <f>'[1]Summary for IPSIS'!$V$133</f>
        <v>0</v>
      </c>
      <c r="O181" s="38">
        <f t="shared" si="192"/>
        <v>1819920</v>
      </c>
      <c r="P181" s="33">
        <f>'[1]Summary for IPSIS'!$AF$133+'[1]Summary for IPSIS'!$AG$133</f>
        <v>1819920</v>
      </c>
      <c r="Q181" s="38">
        <f>'[1]Summary for IPSIS'!$AH$133</f>
        <v>0</v>
      </c>
      <c r="R181" s="38">
        <f t="shared" si="193"/>
        <v>1819920</v>
      </c>
      <c r="S181" s="33">
        <f>'[1]Summary for IPSIS'!$AR$133+'[1]Summary for IPSIS'!$AS$133</f>
        <v>1819920</v>
      </c>
      <c r="T181" s="38">
        <f>'[1]Summary for IPSIS'!$AT$133</f>
        <v>0</v>
      </c>
      <c r="U181" s="38">
        <f t="shared" si="194"/>
        <v>1819920</v>
      </c>
      <c r="V181" s="33">
        <f>'[1]Summary for IPSIS'!$BD$133+'[1]Summary for IPSIS'!$BE$133</f>
        <v>1819920</v>
      </c>
      <c r="W181" s="38">
        <f>'[1]Summary for IPSIS'!$BF$133</f>
        <v>0</v>
      </c>
      <c r="X181" s="38">
        <f t="shared" si="195"/>
        <v>1819920</v>
      </c>
      <c r="Y181" s="33">
        <f t="shared" si="196"/>
        <v>9099600</v>
      </c>
      <c r="Z181" s="33">
        <f t="shared" si="197"/>
        <v>0</v>
      </c>
      <c r="AA181" s="33">
        <f t="shared" si="198"/>
        <v>9099600</v>
      </c>
      <c r="AB181" s="33">
        <f>'[1]Summary for IPSIS'!$L$133+'[1]Summary for IPSIS'!$X$133+'[1]Summary for IPSIS'!$AJ$133</f>
        <v>5459760</v>
      </c>
      <c r="AC181" s="38">
        <f>'[1]Summary for IPSIS'!$J$133+'[1]Summary for IPSIS'!$V$133+'[1]Summary for IPSIS'!$AH$131</f>
        <v>0</v>
      </c>
      <c r="AD181" s="38">
        <f t="shared" si="199"/>
        <v>5459760</v>
      </c>
      <c r="AE181" s="33">
        <f>0</f>
        <v>0</v>
      </c>
      <c r="AF181" s="38">
        <f>0</f>
        <v>0</v>
      </c>
      <c r="AG181" s="38"/>
      <c r="AH181" s="38">
        <f t="shared" si="200"/>
        <v>0</v>
      </c>
      <c r="AI181" s="33">
        <f>'[1]Summary for IPSIS'!$AV$133+'[1]Summary for IPSIS'!$BH$133</f>
        <v>3639840</v>
      </c>
      <c r="AJ181" s="38">
        <f>'[1]Summary for IPSIS'!$AT$133+'[1]Summary for IPSIS'!$BF$133</f>
        <v>0</v>
      </c>
      <c r="AK181" s="38">
        <f t="shared" si="201"/>
        <v>3639840</v>
      </c>
      <c r="AL181" s="189">
        <f t="shared" si="190"/>
        <v>0</v>
      </c>
    </row>
    <row r="182" spans="2:46" ht="46.9" customHeight="1" x14ac:dyDescent="0.2">
      <c r="B182" s="47" t="s">
        <v>145</v>
      </c>
      <c r="C182" s="169" t="s">
        <v>509</v>
      </c>
      <c r="D182" s="45"/>
      <c r="E182" s="170" t="s">
        <v>129</v>
      </c>
      <c r="F182" s="17" t="s">
        <v>129</v>
      </c>
      <c r="G182" s="18"/>
      <c r="H182" s="108">
        <v>2021</v>
      </c>
      <c r="I182" s="108">
        <v>2025</v>
      </c>
      <c r="J182" s="33">
        <f>'[1]Summary for IPSIS'!$H$134+'[1]Summary for IPSIS'!$I$134</f>
        <v>1386160</v>
      </c>
      <c r="K182" s="30">
        <f>'[1]Summary for IPSIS'!$J$134</f>
        <v>0</v>
      </c>
      <c r="L182" s="38">
        <f t="shared" si="191"/>
        <v>1386160</v>
      </c>
      <c r="M182" s="33">
        <f>'[1]Summary for IPSIS'!$T$134+'[1]Summary for IPSIS'!$U$134</f>
        <v>1386160</v>
      </c>
      <c r="N182" s="30">
        <f>'[1]Summary for IPSIS'!$V$134</f>
        <v>0</v>
      </c>
      <c r="O182" s="38">
        <f t="shared" si="192"/>
        <v>1386160</v>
      </c>
      <c r="P182" s="33">
        <f>'[1]Summary for IPSIS'!$AF$134+'[1]Summary for IPSIS'!$AG$134</f>
        <v>1386160</v>
      </c>
      <c r="Q182" s="38">
        <f>'[1]Summary for IPSIS'!$AH$134</f>
        <v>0</v>
      </c>
      <c r="R182" s="38">
        <f t="shared" si="193"/>
        <v>1386160</v>
      </c>
      <c r="S182" s="33">
        <f>'[1]Summary for IPSIS'!$AR$134+'[1]Summary for IPSIS'!$AS$134</f>
        <v>1386160</v>
      </c>
      <c r="T182" s="38">
        <f>'[1]Summary for IPSIS'!$AT$134</f>
        <v>0</v>
      </c>
      <c r="U182" s="38">
        <f t="shared" si="194"/>
        <v>1386160</v>
      </c>
      <c r="V182" s="33">
        <f>'[1]Summary for IPSIS'!$BD$134+'[1]Summary for IPSIS'!$BE$134</f>
        <v>1386160</v>
      </c>
      <c r="W182" s="38">
        <f>'[1]Summary for IPSIS'!$BF$134</f>
        <v>0</v>
      </c>
      <c r="X182" s="38">
        <f t="shared" si="195"/>
        <v>1386160</v>
      </c>
      <c r="Y182" s="33">
        <f t="shared" si="196"/>
        <v>6930800</v>
      </c>
      <c r="Z182" s="33">
        <f t="shared" si="197"/>
        <v>0</v>
      </c>
      <c r="AA182" s="33">
        <f t="shared" si="198"/>
        <v>6930800</v>
      </c>
      <c r="AB182" s="33">
        <f>'[1]Summary for IPSIS'!$L$134+'[1]Summary for IPSIS'!$X$134+'[1]Summary for IPSIS'!$AJ$134</f>
        <v>4158480</v>
      </c>
      <c r="AC182" s="38">
        <f>'[1]Summary for IPSIS'!$J$134+'[1]Summary for IPSIS'!$V$134+'[1]Summary for IPSIS'!$AH$134</f>
        <v>0</v>
      </c>
      <c r="AD182" s="38">
        <f t="shared" si="199"/>
        <v>4158480</v>
      </c>
      <c r="AE182" s="33">
        <f>0</f>
        <v>0</v>
      </c>
      <c r="AF182" s="38">
        <f>0</f>
        <v>0</v>
      </c>
      <c r="AG182" s="38"/>
      <c r="AH182" s="38">
        <f t="shared" si="200"/>
        <v>0</v>
      </c>
      <c r="AI182" s="33">
        <f>'[1]Summary for IPSIS'!$AV$134+'[1]Summary for IPSIS'!$BH$134</f>
        <v>2772320</v>
      </c>
      <c r="AJ182" s="38">
        <f>'[1]Summary for IPSIS'!$AT$134+'[1]Summary for IPSIS'!$BF$134</f>
        <v>0</v>
      </c>
      <c r="AK182" s="38">
        <f t="shared" si="201"/>
        <v>2772320</v>
      </c>
      <c r="AL182" s="189">
        <f t="shared" si="190"/>
        <v>0</v>
      </c>
    </row>
    <row r="183" spans="2:46" ht="46.9" customHeight="1" x14ac:dyDescent="0.2">
      <c r="B183" s="47" t="s">
        <v>146</v>
      </c>
      <c r="C183" s="169" t="s">
        <v>510</v>
      </c>
      <c r="D183" s="45"/>
      <c r="E183" s="170" t="s">
        <v>129</v>
      </c>
      <c r="F183" s="17" t="s">
        <v>129</v>
      </c>
      <c r="G183" s="18"/>
      <c r="H183" s="108">
        <v>2021</v>
      </c>
      <c r="I183" s="108">
        <v>2025</v>
      </c>
      <c r="J183" s="33">
        <f>'[1]Summary for IPSIS'!$H$135+'[1]Summary for IPSIS'!$I$135</f>
        <v>705080</v>
      </c>
      <c r="K183" s="30">
        <f>'[1]Summary for IPSIS'!$J$135</f>
        <v>4025000</v>
      </c>
      <c r="L183" s="38">
        <f t="shared" si="191"/>
        <v>4730080</v>
      </c>
      <c r="M183" s="33">
        <f>'[1]Summary for IPSIS'!$T$135+'[1]Summary for IPSIS'!$U$135</f>
        <v>705080</v>
      </c>
      <c r="N183" s="30">
        <f>'[1]Summary for IPSIS'!$V$135</f>
        <v>4025000</v>
      </c>
      <c r="O183" s="38">
        <f t="shared" si="192"/>
        <v>4730080</v>
      </c>
      <c r="P183" s="33">
        <f>'[1]Summary for IPSIS'!$AF$135+'[1]Summary for IPSIS'!$AG$135</f>
        <v>705080</v>
      </c>
      <c r="Q183" s="38">
        <f>'[1]Summary for IPSIS'!$AH$135</f>
        <v>4025000</v>
      </c>
      <c r="R183" s="38">
        <f t="shared" si="193"/>
        <v>4730080</v>
      </c>
      <c r="S183" s="33">
        <f>'[1]Summary for IPSIS'!$AR$135+'[1]Summary for IPSIS'!$AS$135</f>
        <v>705080</v>
      </c>
      <c r="T183" s="38">
        <f>'[1]Summary for IPSIS'!$AT$135</f>
        <v>4025000</v>
      </c>
      <c r="U183" s="38">
        <f t="shared" si="194"/>
        <v>4730080</v>
      </c>
      <c r="V183" s="33">
        <f>'[1]Summary for IPSIS'!$BD$135+'[1]Summary for IPSIS'!$BE$135</f>
        <v>705080</v>
      </c>
      <c r="W183" s="38">
        <f>'[1]Summary for IPSIS'!$BF$135</f>
        <v>4025000</v>
      </c>
      <c r="X183" s="38">
        <f t="shared" si="195"/>
        <v>4730080</v>
      </c>
      <c r="Y183" s="33">
        <f t="shared" si="196"/>
        <v>3525400</v>
      </c>
      <c r="Z183" s="33">
        <f t="shared" si="197"/>
        <v>20125000</v>
      </c>
      <c r="AA183" s="33">
        <f t="shared" si="198"/>
        <v>23650400</v>
      </c>
      <c r="AB183" s="33">
        <f>SUM('[1]Summary for IPSIS'!$L$135+'[1]Summary for IPSIS'!$X$135+'[1]Summary for IPSIS'!$AJ$135)-AC183</f>
        <v>2115240</v>
      </c>
      <c r="AC183" s="38">
        <f>'[1]Summary for IPSIS'!$J$135+'[1]Summary for IPSIS'!$V$135+'[1]Summary for IPSIS'!$AH$135</f>
        <v>12075000</v>
      </c>
      <c r="AD183" s="38">
        <f t="shared" si="199"/>
        <v>14190240</v>
      </c>
      <c r="AE183" s="33">
        <f>0</f>
        <v>0</v>
      </c>
      <c r="AF183" s="38">
        <f>0</f>
        <v>0</v>
      </c>
      <c r="AG183" s="38"/>
      <c r="AH183" s="38">
        <f t="shared" si="200"/>
        <v>0</v>
      </c>
      <c r="AI183" s="33">
        <f>'[1]Summary for IPSIS'!$AV$135+'[1]Summary for IPSIS'!$BH$135-AJ183</f>
        <v>1410160</v>
      </c>
      <c r="AJ183" s="38">
        <f>'[1]Summary for IPSIS'!$AT$135+'[1]Summary for IPSIS'!$BF$135</f>
        <v>8050000</v>
      </c>
      <c r="AK183" s="38">
        <f t="shared" si="201"/>
        <v>9460160</v>
      </c>
      <c r="AL183" s="189">
        <f t="shared" si="190"/>
        <v>0</v>
      </c>
    </row>
    <row r="184" spans="2:46" ht="46.9" customHeight="1" x14ac:dyDescent="0.2">
      <c r="B184" s="47" t="s">
        <v>147</v>
      </c>
      <c r="C184" s="169" t="s">
        <v>513</v>
      </c>
      <c r="D184" s="45"/>
      <c r="E184" s="170" t="s">
        <v>710</v>
      </c>
      <c r="F184" s="17" t="s">
        <v>511</v>
      </c>
      <c r="G184" s="18" t="s">
        <v>512</v>
      </c>
      <c r="H184" s="110">
        <v>2021</v>
      </c>
      <c r="I184" s="110">
        <v>2025</v>
      </c>
      <c r="J184" s="33">
        <f>'[1]Summary for IPSIS'!$H$136+'[1]Summary for IPSIS'!$I$136</f>
        <v>1012400</v>
      </c>
      <c r="K184" s="30">
        <f>'[1]Summary for IPSIS'!$J$136</f>
        <v>0</v>
      </c>
      <c r="L184" s="38">
        <f t="shared" si="191"/>
        <v>1012400</v>
      </c>
      <c r="M184" s="33">
        <f>'[1]Summary for IPSIS'!$T$136+'[1]Summary for IPSIS'!$U$136</f>
        <v>31012400</v>
      </c>
      <c r="N184" s="30">
        <f>'[1]Summary for IPSIS'!$V$136</f>
        <v>0</v>
      </c>
      <c r="O184" s="38">
        <f t="shared" si="192"/>
        <v>31012400</v>
      </c>
      <c r="P184" s="33">
        <f>'[1]Summary for IPSIS'!$AF$136+'[1]Summary for IPSIS'!$AG$136</f>
        <v>31012400</v>
      </c>
      <c r="Q184" s="38">
        <f>'[1]Summary for IPSIS'!$AH$136</f>
        <v>0</v>
      </c>
      <c r="R184" s="38">
        <f t="shared" si="193"/>
        <v>31012400</v>
      </c>
      <c r="S184" s="33">
        <f>'[1]Summary for IPSIS'!$AR$136+'[1]Summary for IPSIS'!$AS$136</f>
        <v>31012400</v>
      </c>
      <c r="T184" s="38">
        <f>'[1]Summary for IPSIS'!$AT$136</f>
        <v>0</v>
      </c>
      <c r="U184" s="38">
        <f t="shared" si="194"/>
        <v>31012400</v>
      </c>
      <c r="V184" s="33">
        <f>'[1]Summary for IPSIS'!$BD$136+'[1]Summary for IPSIS'!$BE$136</f>
        <v>31012400</v>
      </c>
      <c r="W184" s="38">
        <f>'[1]Summary for IPSIS'!$BF$136</f>
        <v>0</v>
      </c>
      <c r="X184" s="38">
        <f t="shared" si="195"/>
        <v>31012400</v>
      </c>
      <c r="Y184" s="33">
        <f t="shared" si="196"/>
        <v>125062000</v>
      </c>
      <c r="Z184" s="33">
        <f t="shared" si="197"/>
        <v>0</v>
      </c>
      <c r="AA184" s="33">
        <f t="shared" si="198"/>
        <v>125062000</v>
      </c>
      <c r="AB184" s="33">
        <f>'[1]Summary for IPSIS'!$L$136+'[1]Summary for IPSIS'!$X$136+'[1]Summary for IPSIS'!$AJ$136</f>
        <v>63037200</v>
      </c>
      <c r="AC184" s="38">
        <f>'[1]Summary for IPSIS'!$J$136+'[1]Summary for IPSIS'!$V$136+'[1]Summary for IPSIS'!$AH$136</f>
        <v>0</v>
      </c>
      <c r="AD184" s="38">
        <f t="shared" si="199"/>
        <v>63037200</v>
      </c>
      <c r="AE184" s="33">
        <f>0</f>
        <v>0</v>
      </c>
      <c r="AF184" s="38">
        <f>0</f>
        <v>0</v>
      </c>
      <c r="AG184" s="38"/>
      <c r="AH184" s="38">
        <f t="shared" si="200"/>
        <v>0</v>
      </c>
      <c r="AI184" s="33">
        <f>'[1]Summary for IPSIS'!$AV$136+'[1]Summary for IPSIS'!$BH$136</f>
        <v>62024800</v>
      </c>
      <c r="AJ184" s="38">
        <f>'[1]Summary for IPSIS'!$AT$136+'[1]Summary for IPSIS'!$BF$136</f>
        <v>0</v>
      </c>
      <c r="AK184" s="38">
        <f t="shared" si="201"/>
        <v>62024800</v>
      </c>
      <c r="AL184" s="189">
        <f t="shared" si="190"/>
        <v>0</v>
      </c>
    </row>
    <row r="185" spans="2:46" ht="36.75" thickBot="1" x14ac:dyDescent="0.25">
      <c r="B185" s="207" t="s">
        <v>148</v>
      </c>
      <c r="C185" s="190" t="s">
        <v>514</v>
      </c>
      <c r="D185" s="161"/>
      <c r="E185" s="192" t="s">
        <v>129</v>
      </c>
      <c r="F185" s="89" t="s">
        <v>129</v>
      </c>
      <c r="G185" s="87"/>
      <c r="H185" s="111">
        <v>2021</v>
      </c>
      <c r="I185" s="111">
        <v>2025</v>
      </c>
      <c r="J185" s="33">
        <f>'[1]Summary for IPSIS'!$H$137+'[1]Summary for IPSIS'!$I$137</f>
        <v>228000</v>
      </c>
      <c r="K185" s="30">
        <f>'[1]Summary for IPSIS'!$J$137</f>
        <v>0</v>
      </c>
      <c r="L185" s="80">
        <f t="shared" si="191"/>
        <v>228000</v>
      </c>
      <c r="M185" s="33">
        <f>'[1]Summary for IPSIS'!$T$137+'[1]Summary for IPSIS'!$U$137</f>
        <v>696000</v>
      </c>
      <c r="N185" s="30">
        <f>'[1]Summary for IPSIS'!$V$137</f>
        <v>0</v>
      </c>
      <c r="O185" s="80">
        <f t="shared" si="192"/>
        <v>696000</v>
      </c>
      <c r="P185" s="33">
        <f>'[1]Summary for IPSIS'!$AF$137+'[1]Summary for IPSIS'!$AG$137</f>
        <v>564000</v>
      </c>
      <c r="Q185" s="38">
        <f>'[1]Summary for IPSIS'!$AH$137</f>
        <v>0</v>
      </c>
      <c r="R185" s="80">
        <f t="shared" si="193"/>
        <v>564000</v>
      </c>
      <c r="S185" s="33">
        <f>'[1]Summary for IPSIS'!$AR$137+'[1]Summary for IPSIS'!$AS$137</f>
        <v>608640</v>
      </c>
      <c r="T185" s="38">
        <f>'[1]Summary for IPSIS'!$AT$137</f>
        <v>0</v>
      </c>
      <c r="U185" s="80">
        <f t="shared" si="194"/>
        <v>608640</v>
      </c>
      <c r="V185" s="33">
        <f>'[1]Summary for IPSIS'!$BD$137+'[1]Summary for IPSIS'!$BE$137</f>
        <v>744300</v>
      </c>
      <c r="W185" s="38">
        <f>'[1]Summary for IPSIS'!$BF$137</f>
        <v>0</v>
      </c>
      <c r="X185" s="80">
        <f t="shared" si="195"/>
        <v>744300</v>
      </c>
      <c r="Y185" s="208">
        <f t="shared" si="196"/>
        <v>2840940</v>
      </c>
      <c r="Z185" s="208">
        <f t="shared" si="197"/>
        <v>0</v>
      </c>
      <c r="AA185" s="208">
        <f t="shared" si="198"/>
        <v>2840940</v>
      </c>
      <c r="AB185" s="33">
        <f>'[1]Summary for IPSIS'!$L$137+'[1]Summary for IPSIS'!$X$137+'[1]Summary for IPSIS'!$AJ$137</f>
        <v>0</v>
      </c>
      <c r="AC185" s="38">
        <f>'[1]Summary for IPSIS'!$J$131+'[1]Summary for IPSIS'!$V$131+'[1]Summary for IPSIS'!$AH$131</f>
        <v>0</v>
      </c>
      <c r="AD185" s="80">
        <f t="shared" si="199"/>
        <v>0</v>
      </c>
      <c r="AE185" s="33">
        <f>0</f>
        <v>0</v>
      </c>
      <c r="AF185" s="38">
        <f>0</f>
        <v>0</v>
      </c>
      <c r="AG185" s="80"/>
      <c r="AH185" s="80">
        <f t="shared" si="200"/>
        <v>0</v>
      </c>
      <c r="AI185" s="33">
        <f>'[1]Summary for IPSIS'!$AV$137+'[1]Summary for IPSIS'!$BH$137</f>
        <v>1352940</v>
      </c>
      <c r="AJ185" s="38">
        <f>'[1]Summary for IPSIS'!$AT$137+'[1]Summary for IPSIS'!$BF$137</f>
        <v>0</v>
      </c>
      <c r="AK185" s="80">
        <f t="shared" si="201"/>
        <v>1352940</v>
      </c>
      <c r="AL185" s="189">
        <f t="shared" si="190"/>
        <v>-1488000</v>
      </c>
    </row>
    <row r="186" spans="2:46" s="6" customFormat="1" ht="27.6" customHeight="1" thickBot="1" x14ac:dyDescent="0.25">
      <c r="B186" s="56"/>
      <c r="C186" s="63" t="s">
        <v>71</v>
      </c>
      <c r="D186" s="64"/>
      <c r="E186" s="64"/>
      <c r="F186" s="54"/>
      <c r="G186" s="54"/>
      <c r="H186" s="54"/>
      <c r="I186" s="54"/>
      <c r="J186" s="55">
        <f t="shared" ref="J186:L186" si="202">SUM(J179:J185)</f>
        <v>25677560</v>
      </c>
      <c r="K186" s="55">
        <f t="shared" si="202"/>
        <v>4025000</v>
      </c>
      <c r="L186" s="55">
        <f t="shared" si="202"/>
        <v>29702560</v>
      </c>
      <c r="M186" s="55">
        <f t="shared" ref="M186:AL186" si="203">SUM(M179:M185)</f>
        <v>56090960</v>
      </c>
      <c r="N186" s="55">
        <f t="shared" si="203"/>
        <v>4025000</v>
      </c>
      <c r="O186" s="55">
        <f t="shared" si="203"/>
        <v>60115960</v>
      </c>
      <c r="P186" s="55">
        <f t="shared" si="203"/>
        <v>55958960</v>
      </c>
      <c r="Q186" s="55">
        <f t="shared" si="203"/>
        <v>4025000</v>
      </c>
      <c r="R186" s="55">
        <f t="shared" si="203"/>
        <v>59983960</v>
      </c>
      <c r="S186" s="55">
        <f t="shared" si="203"/>
        <v>56003600</v>
      </c>
      <c r="T186" s="55">
        <f t="shared" si="203"/>
        <v>4025000</v>
      </c>
      <c r="U186" s="55">
        <f t="shared" si="203"/>
        <v>60028600</v>
      </c>
      <c r="V186" s="55">
        <f t="shared" si="203"/>
        <v>56139260</v>
      </c>
      <c r="W186" s="55">
        <f t="shared" si="203"/>
        <v>4025000</v>
      </c>
      <c r="X186" s="55">
        <f t="shared" si="203"/>
        <v>60164260</v>
      </c>
      <c r="Y186" s="318">
        <f t="shared" si="203"/>
        <v>249870340</v>
      </c>
      <c r="Z186" s="318">
        <f t="shared" si="203"/>
        <v>20125000</v>
      </c>
      <c r="AA186" s="318">
        <f t="shared" si="203"/>
        <v>269995340</v>
      </c>
      <c r="AB186" s="55">
        <f t="shared" si="203"/>
        <v>74770680</v>
      </c>
      <c r="AC186" s="55">
        <f t="shared" si="203"/>
        <v>12075000</v>
      </c>
      <c r="AD186" s="55">
        <f t="shared" si="203"/>
        <v>86845680</v>
      </c>
      <c r="AE186" s="55">
        <f t="shared" si="203"/>
        <v>0</v>
      </c>
      <c r="AF186" s="55">
        <f t="shared" si="203"/>
        <v>0</v>
      </c>
      <c r="AG186" s="55"/>
      <c r="AH186" s="55">
        <f t="shared" si="203"/>
        <v>0</v>
      </c>
      <c r="AI186" s="55">
        <f t="shared" si="203"/>
        <v>71200060</v>
      </c>
      <c r="AJ186" s="55">
        <f t="shared" si="203"/>
        <v>8050000</v>
      </c>
      <c r="AK186" s="55">
        <f t="shared" si="203"/>
        <v>79250060</v>
      </c>
      <c r="AL186" s="197">
        <f t="shared" si="203"/>
        <v>-103899600</v>
      </c>
      <c r="AM186" s="35"/>
      <c r="AN186" s="35"/>
      <c r="AO186" s="35"/>
      <c r="AP186" s="35"/>
      <c r="AQ186" s="35"/>
      <c r="AR186" s="35"/>
      <c r="AS186" s="35"/>
      <c r="AT186" s="35"/>
    </row>
    <row r="187" spans="2:46" ht="51" customHeight="1" x14ac:dyDescent="0.2">
      <c r="B187" s="149">
        <v>5.3</v>
      </c>
      <c r="C187" s="398" t="s">
        <v>515</v>
      </c>
      <c r="D187" s="399"/>
      <c r="E187" s="187"/>
      <c r="F187" s="73"/>
      <c r="G187" s="73"/>
      <c r="H187" s="79"/>
      <c r="I187" s="79"/>
      <c r="J187" s="78"/>
      <c r="K187" s="78"/>
      <c r="L187" s="76"/>
      <c r="M187" s="78"/>
      <c r="N187" s="78"/>
      <c r="O187" s="76"/>
      <c r="P187" s="78"/>
      <c r="Q187" s="76"/>
      <c r="R187" s="76"/>
      <c r="S187" s="78"/>
      <c r="T187" s="76"/>
      <c r="U187" s="76"/>
      <c r="V187" s="78"/>
      <c r="W187" s="76"/>
      <c r="X187" s="76"/>
      <c r="Y187" s="78"/>
      <c r="Z187" s="78"/>
      <c r="AA187" s="78"/>
      <c r="AB187" s="78"/>
      <c r="AC187" s="76"/>
      <c r="AD187" s="76"/>
      <c r="AE187" s="78"/>
      <c r="AF187" s="76"/>
      <c r="AG187" s="76"/>
      <c r="AH187" s="76"/>
      <c r="AI187" s="78"/>
      <c r="AJ187" s="76"/>
      <c r="AK187" s="76"/>
      <c r="AL187" s="77"/>
    </row>
    <row r="188" spans="2:46" ht="24.6" customHeight="1" x14ac:dyDescent="0.2">
      <c r="B188" s="150"/>
      <c r="C188" s="107" t="s">
        <v>126</v>
      </c>
      <c r="D188" s="58"/>
      <c r="E188" s="58"/>
      <c r="F188" s="17"/>
      <c r="G188" s="17"/>
      <c r="H188" s="15"/>
      <c r="I188" s="15"/>
      <c r="J188" s="33"/>
      <c r="K188" s="33"/>
      <c r="L188" s="38"/>
      <c r="M188" s="33"/>
      <c r="N188" s="33"/>
      <c r="O188" s="38"/>
      <c r="P188" s="33"/>
      <c r="Q188" s="38"/>
      <c r="R188" s="38"/>
      <c r="S188" s="33"/>
      <c r="T188" s="38"/>
      <c r="U188" s="38"/>
      <c r="V188" s="33"/>
      <c r="W188" s="38"/>
      <c r="X188" s="38"/>
      <c r="Y188" s="33"/>
      <c r="Z188" s="33"/>
      <c r="AA188" s="33"/>
      <c r="AB188" s="33"/>
      <c r="AC188" s="38"/>
      <c r="AD188" s="38"/>
      <c r="AE188" s="33"/>
      <c r="AF188" s="38"/>
      <c r="AG188" s="38"/>
      <c r="AH188" s="38"/>
      <c r="AI188" s="33"/>
      <c r="AJ188" s="38"/>
      <c r="AK188" s="38"/>
      <c r="AL188" s="39"/>
    </row>
    <row r="189" spans="2:46" ht="36" x14ac:dyDescent="0.2">
      <c r="B189" s="47" t="s">
        <v>41</v>
      </c>
      <c r="C189" s="169" t="s">
        <v>516</v>
      </c>
      <c r="D189" s="45"/>
      <c r="E189" s="170" t="s">
        <v>708</v>
      </c>
      <c r="F189" s="330" t="s">
        <v>159</v>
      </c>
      <c r="G189" s="16" t="s">
        <v>493</v>
      </c>
      <c r="H189" s="108">
        <v>2022</v>
      </c>
      <c r="I189" s="108">
        <v>2023</v>
      </c>
      <c r="J189" s="30">
        <f>'[1]Summary for IPSIS'!$H$139+'[1]Summary for IPSIS'!$I$139</f>
        <v>1818240</v>
      </c>
      <c r="K189" s="30">
        <f>'[1]Summary for IPSIS'!$J$139</f>
        <v>0</v>
      </c>
      <c r="L189" s="38">
        <f>SUM(J189:K189)</f>
        <v>1818240</v>
      </c>
      <c r="M189" s="30">
        <f>'[1]Summary for IPSIS'!$T$139+'[1]Summary for IPSIS'!$U$139</f>
        <v>6760912</v>
      </c>
      <c r="N189" s="30">
        <f>'[1]Summary for IPSIS'!$V$139</f>
        <v>0</v>
      </c>
      <c r="O189" s="38">
        <f>SUM(M189:N189)</f>
        <v>6760912</v>
      </c>
      <c r="P189" s="33">
        <f>'[1]Summary for IPSIS'!$AF$139+'[1]Summary for IPSIS'!$AG$139</f>
        <v>11402496</v>
      </c>
      <c r="Q189" s="38">
        <f>'[1]Summary for IPSIS'!$AH$139</f>
        <v>0</v>
      </c>
      <c r="R189" s="38">
        <f>SUM(P189:Q189)</f>
        <v>11402496</v>
      </c>
      <c r="S189" s="33">
        <f>'[1]Summary for IPSIS'!$AR$139+'[1]Summary for IPSIS'!$AS$139</f>
        <v>0</v>
      </c>
      <c r="T189" s="38">
        <f>'[1]Summary for IPSIS'!$AT$139</f>
        <v>0</v>
      </c>
      <c r="U189" s="38">
        <f>SUM(S189:T189)</f>
        <v>0</v>
      </c>
      <c r="V189" s="33">
        <f>'[1]Summary for IPSIS'!$BD$139+'[1]Summary for IPSIS'!$BE$139</f>
        <v>0</v>
      </c>
      <c r="W189" s="38">
        <f>'[1]Summary for IPSIS'!$BF$139</f>
        <v>0</v>
      </c>
      <c r="X189" s="38">
        <f>SUM(V189:W189)</f>
        <v>0</v>
      </c>
      <c r="Y189" s="33">
        <f>J189+M189+P189+S189+V189</f>
        <v>19981648</v>
      </c>
      <c r="Z189" s="33">
        <f>K189+N189+Q189+T189+W189</f>
        <v>0</v>
      </c>
      <c r="AA189" s="33">
        <f>SUM(Y189:Z189)</f>
        <v>19981648</v>
      </c>
      <c r="AB189" s="40">
        <f>'[1]Summary for IPSIS'!$L$139+'[1]Summary for IPSIS'!$X$139+'[1]Summary for IPSIS'!$AJ$139</f>
        <v>19981648</v>
      </c>
      <c r="AC189" s="36">
        <f>'[1]Summary for IPSIS'!$J$139+'[1]Summary for IPSIS'!$V$139+'[1]Summary for IPSIS'!$AH$139</f>
        <v>0</v>
      </c>
      <c r="AD189" s="36">
        <f>SUM(AB189:AC189)</f>
        <v>19981648</v>
      </c>
      <c r="AE189" s="40">
        <f>0</f>
        <v>0</v>
      </c>
      <c r="AF189" s="36">
        <f>0</f>
        <v>0</v>
      </c>
      <c r="AG189" s="38"/>
      <c r="AH189" s="38">
        <f>SUM(AE189:AF189)</f>
        <v>0</v>
      </c>
      <c r="AI189" s="33">
        <f>'[1]Summary for IPSIS'!$AV$139+'[1]Summary for IPSIS'!$BH$139</f>
        <v>0</v>
      </c>
      <c r="AJ189" s="38">
        <f>'[1]Summary for IPSIS'!$AT$139+'[1]Summary for IPSIS'!$BF$139</f>
        <v>0</v>
      </c>
      <c r="AK189" s="38">
        <f>SUM(AI189:AJ189)</f>
        <v>0</v>
      </c>
      <c r="AL189" s="189">
        <f t="shared" ref="AL189:AL192" si="204">SUM(AK189+AH189+AD189)-AA189</f>
        <v>0</v>
      </c>
    </row>
    <row r="190" spans="2:46" ht="32.450000000000003" customHeight="1" x14ac:dyDescent="0.2">
      <c r="B190" s="47" t="s">
        <v>42</v>
      </c>
      <c r="C190" s="169" t="s">
        <v>517</v>
      </c>
      <c r="D190" s="45"/>
      <c r="E190" s="170" t="s">
        <v>704</v>
      </c>
      <c r="F190" s="344" t="s">
        <v>604</v>
      </c>
      <c r="G190" s="16" t="s">
        <v>493</v>
      </c>
      <c r="H190" s="108">
        <v>2021</v>
      </c>
      <c r="I190" s="108">
        <v>2025</v>
      </c>
      <c r="J190" s="30">
        <f>'[1]Summary for IPSIS'!$H$140+'[1]Summary for IPSIS'!$I$140</f>
        <v>1675560</v>
      </c>
      <c r="K190" s="30">
        <f>'[1]Summary for IPSIS'!$J$140</f>
        <v>0</v>
      </c>
      <c r="L190" s="38">
        <f t="shared" ref="L190:L192" si="205">SUM(J190:K190)</f>
        <v>1675560</v>
      </c>
      <c r="M190" s="30">
        <f>'[1]Summary for IPSIS'!$T$140+'[1]Summary for IPSIS'!$U$140</f>
        <v>1675560</v>
      </c>
      <c r="N190" s="30">
        <f>'[1]Summary for IPSIS'!$V$140</f>
        <v>0</v>
      </c>
      <c r="O190" s="38">
        <f t="shared" ref="O190:O192" si="206">SUM(M190:N190)</f>
        <v>1675560</v>
      </c>
      <c r="P190" s="33">
        <f>'[1]Summary for IPSIS'!$AF$140+'[1]Summary for IPSIS'!$AG$140</f>
        <v>1675560</v>
      </c>
      <c r="Q190" s="38">
        <f>'[1]Summary for IPSIS'!$AH$140</f>
        <v>0</v>
      </c>
      <c r="R190" s="38">
        <f t="shared" ref="R190:R192" si="207">SUM(P190:Q190)</f>
        <v>1675560</v>
      </c>
      <c r="S190" s="33">
        <f>'[1]Summary for IPSIS'!$AR$140+'[1]Summary for IPSIS'!$AS$140</f>
        <v>1675560</v>
      </c>
      <c r="T190" s="38">
        <f>'[1]Summary for IPSIS'!$AT$140</f>
        <v>0</v>
      </c>
      <c r="U190" s="38">
        <f t="shared" ref="U190:U192" si="208">SUM(S190:T190)</f>
        <v>1675560</v>
      </c>
      <c r="V190" s="33">
        <f>'[1]Summary for IPSIS'!$BD$140+'[1]Summary for IPSIS'!$BE$140</f>
        <v>1675560</v>
      </c>
      <c r="W190" s="38">
        <f>'[1]Summary for IPSIS'!$BF$140</f>
        <v>0</v>
      </c>
      <c r="X190" s="38">
        <f t="shared" ref="X190:X192" si="209">SUM(V190:W190)</f>
        <v>1675560</v>
      </c>
      <c r="Y190" s="33">
        <f t="shared" ref="Y190:Y192" si="210">J190+M190+P190+S190+V190</f>
        <v>8377800</v>
      </c>
      <c r="Z190" s="33">
        <f t="shared" ref="Z190:Z192" si="211">K190+N190+Q190+T190+W190</f>
        <v>0</v>
      </c>
      <c r="AA190" s="33">
        <f t="shared" ref="AA190:AA192" si="212">SUM(Y190:Z190)</f>
        <v>8377800</v>
      </c>
      <c r="AB190" s="40">
        <f>'[1]Summary for IPSIS'!$L$140+'[1]Summary for IPSIS'!$X$140+'[1]Summary for IPSIS'!$AJ$140</f>
        <v>5026680</v>
      </c>
      <c r="AC190" s="36">
        <f>'[1]Summary for IPSIS'!$J$140+'[1]Summary for IPSIS'!$V$140+'[1]Summary for IPSIS'!$AH$140</f>
        <v>0</v>
      </c>
      <c r="AD190" s="36">
        <f t="shared" ref="AD190:AD192" si="213">SUM(AB190:AC190)</f>
        <v>5026680</v>
      </c>
      <c r="AE190" s="40">
        <f>0</f>
        <v>0</v>
      </c>
      <c r="AF190" s="36">
        <f>0</f>
        <v>0</v>
      </c>
      <c r="AG190" s="38"/>
      <c r="AH190" s="38">
        <f t="shared" ref="AH190:AH192" si="214">SUM(AE190:AF190)</f>
        <v>0</v>
      </c>
      <c r="AI190" s="33">
        <f>'[1]Summary for IPSIS'!$AV$140+'[1]Summary for IPSIS'!$BH$140</f>
        <v>3351120</v>
      </c>
      <c r="AJ190" s="38">
        <f>'[1]Summary for IPSIS'!$AT$140+'[1]Summary for IPSIS'!$BF$140</f>
        <v>0</v>
      </c>
      <c r="AK190" s="38">
        <f t="shared" ref="AK190:AK192" si="215">SUM(AI190:AJ190)</f>
        <v>3351120</v>
      </c>
      <c r="AL190" s="189">
        <f t="shared" si="204"/>
        <v>0</v>
      </c>
    </row>
    <row r="191" spans="2:46" ht="49.5" customHeight="1" x14ac:dyDescent="0.2">
      <c r="B191" s="47" t="s">
        <v>43</v>
      </c>
      <c r="C191" s="169" t="s">
        <v>706</v>
      </c>
      <c r="D191" s="45"/>
      <c r="E191" s="170" t="s">
        <v>702</v>
      </c>
      <c r="F191" s="344" t="s">
        <v>707</v>
      </c>
      <c r="G191" s="16" t="s">
        <v>493</v>
      </c>
      <c r="H191" s="108">
        <v>2021</v>
      </c>
      <c r="I191" s="108">
        <v>2025</v>
      </c>
      <c r="J191" s="30">
        <f>'[1]Summary for IPSIS'!$H$141+'[1]Summary for IPSIS'!$I$141</f>
        <v>352896</v>
      </c>
      <c r="K191" s="30">
        <f>'[1]Summary for IPSIS'!$J$141</f>
        <v>0</v>
      </c>
      <c r="L191" s="38">
        <f t="shared" si="205"/>
        <v>352896</v>
      </c>
      <c r="M191" s="30">
        <f>'[1]Summary for IPSIS'!$T$141+'[1]Summary for IPSIS'!$U$141</f>
        <v>472896</v>
      </c>
      <c r="N191" s="30">
        <f>'[1]Summary for IPSIS'!$V$141</f>
        <v>0</v>
      </c>
      <c r="O191" s="38">
        <f t="shared" si="206"/>
        <v>472896</v>
      </c>
      <c r="P191" s="33">
        <f>'[1]Summary for IPSIS'!$AF$141+'[1]Summary for IPSIS'!$AG$141</f>
        <v>472896</v>
      </c>
      <c r="Q191" s="38">
        <f>'[1]Summary for IPSIS'!$AH$141</f>
        <v>0</v>
      </c>
      <c r="R191" s="38">
        <f t="shared" si="207"/>
        <v>472896</v>
      </c>
      <c r="S191" s="33">
        <f>'[1]Summary for IPSIS'!$AR$141+'[1]Summary for IPSIS'!$AS$141</f>
        <v>472896</v>
      </c>
      <c r="T191" s="38">
        <f>'[1]Summary for IPSIS'!$AT$141</f>
        <v>0</v>
      </c>
      <c r="U191" s="38">
        <f t="shared" si="208"/>
        <v>472896</v>
      </c>
      <c r="V191" s="33">
        <f>'[1]Summary for IPSIS'!$BD$141+'[1]Summary for IPSIS'!$BE$141</f>
        <v>472896</v>
      </c>
      <c r="W191" s="38">
        <f>'[1]Summary for IPSIS'!$BF$141</f>
        <v>0</v>
      </c>
      <c r="X191" s="38">
        <f t="shared" si="209"/>
        <v>472896</v>
      </c>
      <c r="Y191" s="33">
        <f t="shared" si="210"/>
        <v>2244480</v>
      </c>
      <c r="Z191" s="33">
        <f t="shared" si="211"/>
        <v>0</v>
      </c>
      <c r="AA191" s="33">
        <f t="shared" si="212"/>
        <v>2244480</v>
      </c>
      <c r="AB191" s="40">
        <f>'[1]Summary for IPSIS'!$L$141+'[1]Summary for IPSIS'!$X$141+'[1]Summary for IPSIS'!$AJ$141</f>
        <v>374088</v>
      </c>
      <c r="AC191" s="36">
        <f>'[1]Summary for IPSIS'!$J$141+'[1]Summary for IPSIS'!$V$141+'[1]Summary for IPSIS'!$AH$141</f>
        <v>0</v>
      </c>
      <c r="AD191" s="36">
        <f t="shared" si="213"/>
        <v>374088</v>
      </c>
      <c r="AE191" s="40">
        <f>0</f>
        <v>0</v>
      </c>
      <c r="AF191" s="36">
        <f>0</f>
        <v>0</v>
      </c>
      <c r="AG191" s="38"/>
      <c r="AH191" s="38">
        <f t="shared" si="214"/>
        <v>0</v>
      </c>
      <c r="AI191" s="33">
        <f>'[1]Summary for IPSIS'!$AV$141+'[1]Summary for IPSIS'!$BH$141</f>
        <v>249392</v>
      </c>
      <c r="AJ191" s="38">
        <f>'[1]Summary for IPSIS'!$AT$141+'[1]Summary for IPSIS'!$BF$141</f>
        <v>0</v>
      </c>
      <c r="AK191" s="38">
        <f t="shared" si="215"/>
        <v>249392</v>
      </c>
      <c r="AL191" s="189">
        <f t="shared" si="204"/>
        <v>-1621000</v>
      </c>
    </row>
    <row r="192" spans="2:46" ht="49.5" customHeight="1" thickBot="1" x14ac:dyDescent="0.25">
      <c r="B192" s="47" t="s">
        <v>149</v>
      </c>
      <c r="C192" s="169" t="s">
        <v>518</v>
      </c>
      <c r="D192" s="45"/>
      <c r="E192" s="170" t="s">
        <v>704</v>
      </c>
      <c r="F192" s="330" t="s">
        <v>519</v>
      </c>
      <c r="G192" s="16" t="s">
        <v>493</v>
      </c>
      <c r="H192" s="108">
        <v>2021</v>
      </c>
      <c r="I192" s="108">
        <v>2025</v>
      </c>
      <c r="J192" s="30">
        <f>'[1]Summary for IPSIS'!$H$142+'[1]Summary for IPSIS'!$I$142</f>
        <v>221240</v>
      </c>
      <c r="K192" s="30">
        <f>'[1]Summary for IPSIS'!$J$142</f>
        <v>0</v>
      </c>
      <c r="L192" s="38">
        <f t="shared" si="205"/>
        <v>221240</v>
      </c>
      <c r="M192" s="30">
        <f>'[1]Summary for IPSIS'!$T$142+'[1]Summary for IPSIS'!$U$142</f>
        <v>221240</v>
      </c>
      <c r="N192" s="30">
        <f>'[1]Summary for IPSIS'!$V$142</f>
        <v>0</v>
      </c>
      <c r="O192" s="38">
        <f t="shared" si="206"/>
        <v>221240</v>
      </c>
      <c r="P192" s="33">
        <f>'[1]Summary for IPSIS'!$AF$142+'[1]Summary for IPSIS'!$AG$142</f>
        <v>221240</v>
      </c>
      <c r="Q192" s="38">
        <f>'[1]Summary for IPSIS'!$AH$142</f>
        <v>0</v>
      </c>
      <c r="R192" s="38">
        <f t="shared" si="207"/>
        <v>221240</v>
      </c>
      <c r="S192" s="33">
        <f>'[1]Summary for IPSIS'!$AR$142+'[1]Summary for IPSIS'!$AS$142</f>
        <v>281240</v>
      </c>
      <c r="T192" s="38">
        <f>'[1]Summary for IPSIS'!$AT$142</f>
        <v>0</v>
      </c>
      <c r="U192" s="38">
        <f t="shared" si="208"/>
        <v>281240</v>
      </c>
      <c r="V192" s="33">
        <f>'[1]Summary for IPSIS'!$BD$142+'[1]Summary for IPSIS'!$BE$142</f>
        <v>281240</v>
      </c>
      <c r="W192" s="38">
        <f>'[1]Summary for IPSIS'!$BF$142</f>
        <v>0</v>
      </c>
      <c r="X192" s="38">
        <f t="shared" si="209"/>
        <v>281240</v>
      </c>
      <c r="Y192" s="33">
        <f t="shared" si="210"/>
        <v>1226200</v>
      </c>
      <c r="Z192" s="33">
        <f t="shared" si="211"/>
        <v>0</v>
      </c>
      <c r="AA192" s="33">
        <f t="shared" si="212"/>
        <v>1226200</v>
      </c>
      <c r="AB192" s="40">
        <f>'[1]Summary for IPSIS'!$L$142+'[1]Summary for IPSIS'!$X$142+'[1]Summary for IPSIS'!$AJ$142</f>
        <v>663720</v>
      </c>
      <c r="AC192" s="36">
        <f>'[1]Summary for IPSIS'!$J$142+'[1]Summary for IPSIS'!$V$142+'[1]Summary for IPSIS'!$AH$142</f>
        <v>0</v>
      </c>
      <c r="AD192" s="36">
        <f t="shared" si="213"/>
        <v>663720</v>
      </c>
      <c r="AE192" s="40">
        <f>0</f>
        <v>0</v>
      </c>
      <c r="AF192" s="36">
        <f>0</f>
        <v>0</v>
      </c>
      <c r="AG192" s="38"/>
      <c r="AH192" s="38">
        <f t="shared" si="214"/>
        <v>0</v>
      </c>
      <c r="AI192" s="33">
        <f>'[1]Summary for IPSIS'!$AV$142+'[1]Summary for IPSIS'!$BH$142</f>
        <v>562480</v>
      </c>
      <c r="AJ192" s="38">
        <f>'[1]Summary for IPSIS'!$AT$142+'[1]Summary for IPSIS'!$BF$142</f>
        <v>0</v>
      </c>
      <c r="AK192" s="38">
        <f t="shared" si="215"/>
        <v>562480</v>
      </c>
      <c r="AL192" s="189">
        <f t="shared" si="204"/>
        <v>0</v>
      </c>
    </row>
    <row r="193" spans="2:46" s="6" customFormat="1" ht="24" customHeight="1" thickBot="1" x14ac:dyDescent="0.25">
      <c r="B193" s="56"/>
      <c r="C193" s="63" t="s">
        <v>72</v>
      </c>
      <c r="D193" s="64"/>
      <c r="E193" s="64"/>
      <c r="F193" s="54"/>
      <c r="G193" s="54"/>
      <c r="H193" s="54"/>
      <c r="I193" s="54"/>
      <c r="J193" s="55">
        <f t="shared" ref="J193:AL193" si="216">SUM(J189:J192)</f>
        <v>4067936</v>
      </c>
      <c r="K193" s="55">
        <f t="shared" si="216"/>
        <v>0</v>
      </c>
      <c r="L193" s="55">
        <f t="shared" si="216"/>
        <v>4067936</v>
      </c>
      <c r="M193" s="55">
        <f t="shared" si="216"/>
        <v>9130608</v>
      </c>
      <c r="N193" s="55">
        <f t="shared" si="216"/>
        <v>0</v>
      </c>
      <c r="O193" s="55">
        <f t="shared" si="216"/>
        <v>9130608</v>
      </c>
      <c r="P193" s="55">
        <f t="shared" si="216"/>
        <v>13772192</v>
      </c>
      <c r="Q193" s="55">
        <f t="shared" si="216"/>
        <v>0</v>
      </c>
      <c r="R193" s="55">
        <f t="shared" si="216"/>
        <v>13772192</v>
      </c>
      <c r="S193" s="55">
        <f t="shared" si="216"/>
        <v>2429696</v>
      </c>
      <c r="T193" s="55">
        <f t="shared" si="216"/>
        <v>0</v>
      </c>
      <c r="U193" s="55">
        <f t="shared" si="216"/>
        <v>2429696</v>
      </c>
      <c r="V193" s="55">
        <f t="shared" si="216"/>
        <v>2429696</v>
      </c>
      <c r="W193" s="55">
        <f t="shared" si="216"/>
        <v>0</v>
      </c>
      <c r="X193" s="55">
        <f t="shared" si="216"/>
        <v>2429696</v>
      </c>
      <c r="Y193" s="318">
        <f t="shared" si="216"/>
        <v>31830128</v>
      </c>
      <c r="Z193" s="318">
        <f t="shared" si="216"/>
        <v>0</v>
      </c>
      <c r="AA193" s="318">
        <f t="shared" si="216"/>
        <v>31830128</v>
      </c>
      <c r="AB193" s="55">
        <f t="shared" si="216"/>
        <v>26046136</v>
      </c>
      <c r="AC193" s="55">
        <f t="shared" si="216"/>
        <v>0</v>
      </c>
      <c r="AD193" s="55">
        <f t="shared" si="216"/>
        <v>26046136</v>
      </c>
      <c r="AE193" s="55">
        <f t="shared" si="216"/>
        <v>0</v>
      </c>
      <c r="AF193" s="55">
        <f t="shared" si="216"/>
        <v>0</v>
      </c>
      <c r="AG193" s="55">
        <f t="shared" si="216"/>
        <v>0</v>
      </c>
      <c r="AH193" s="55">
        <f t="shared" si="216"/>
        <v>0</v>
      </c>
      <c r="AI193" s="55">
        <f t="shared" si="216"/>
        <v>4162992</v>
      </c>
      <c r="AJ193" s="55">
        <f t="shared" si="216"/>
        <v>0</v>
      </c>
      <c r="AK193" s="55">
        <f t="shared" si="216"/>
        <v>4162992</v>
      </c>
      <c r="AL193" s="197">
        <f t="shared" si="216"/>
        <v>-1621000</v>
      </c>
      <c r="AM193" s="35"/>
      <c r="AN193" s="35"/>
      <c r="AO193" s="35"/>
      <c r="AP193" s="35"/>
      <c r="AQ193" s="35"/>
      <c r="AR193" s="35"/>
      <c r="AS193" s="35"/>
      <c r="AT193" s="35"/>
    </row>
    <row r="194" spans="2:46" s="6" customFormat="1" ht="30.75" customHeight="1" thickBot="1" x14ac:dyDescent="0.25">
      <c r="B194" s="56"/>
      <c r="C194" s="396" t="s">
        <v>221</v>
      </c>
      <c r="D194" s="397"/>
      <c r="E194" s="168"/>
      <c r="F194" s="54"/>
      <c r="G194" s="54"/>
      <c r="H194" s="54"/>
      <c r="I194" s="54"/>
      <c r="J194" s="55">
        <f t="shared" ref="J194:AL194" si="217">J176+J186+J193</f>
        <v>67958612</v>
      </c>
      <c r="K194" s="55">
        <f t="shared" si="217"/>
        <v>4025000</v>
      </c>
      <c r="L194" s="55">
        <f t="shared" si="217"/>
        <v>71983612</v>
      </c>
      <c r="M194" s="55">
        <f t="shared" si="217"/>
        <v>103738404</v>
      </c>
      <c r="N194" s="55">
        <f t="shared" si="217"/>
        <v>4025000</v>
      </c>
      <c r="O194" s="55">
        <f t="shared" si="217"/>
        <v>107763404</v>
      </c>
      <c r="P194" s="55">
        <f t="shared" si="217"/>
        <v>110145428</v>
      </c>
      <c r="Q194" s="55">
        <f t="shared" si="217"/>
        <v>4025000</v>
      </c>
      <c r="R194" s="55">
        <f t="shared" si="217"/>
        <v>114170428</v>
      </c>
      <c r="S194" s="55">
        <f t="shared" si="217"/>
        <v>96950132</v>
      </c>
      <c r="T194" s="55">
        <f t="shared" si="217"/>
        <v>4025000</v>
      </c>
      <c r="U194" s="55">
        <f t="shared" si="217"/>
        <v>100975132</v>
      </c>
      <c r="V194" s="55">
        <f t="shared" si="217"/>
        <v>97085792</v>
      </c>
      <c r="W194" s="55">
        <f t="shared" si="217"/>
        <v>4025000</v>
      </c>
      <c r="X194" s="55">
        <f t="shared" si="217"/>
        <v>101110792</v>
      </c>
      <c r="Y194" s="318">
        <f t="shared" si="217"/>
        <v>475878368</v>
      </c>
      <c r="Z194" s="318">
        <f t="shared" si="217"/>
        <v>20125000</v>
      </c>
      <c r="AA194" s="318">
        <f t="shared" si="217"/>
        <v>496003368</v>
      </c>
      <c r="AB194" s="55">
        <f t="shared" si="217"/>
        <v>196361044</v>
      </c>
      <c r="AC194" s="55">
        <f t="shared" si="217"/>
        <v>12075000</v>
      </c>
      <c r="AD194" s="55">
        <f t="shared" si="217"/>
        <v>208436044</v>
      </c>
      <c r="AE194" s="55">
        <f t="shared" si="217"/>
        <v>0</v>
      </c>
      <c r="AF194" s="55">
        <f t="shared" si="217"/>
        <v>0</v>
      </c>
      <c r="AG194" s="55">
        <f t="shared" si="217"/>
        <v>0</v>
      </c>
      <c r="AH194" s="55">
        <f t="shared" si="217"/>
        <v>0</v>
      </c>
      <c r="AI194" s="55">
        <f t="shared" si="217"/>
        <v>137996724</v>
      </c>
      <c r="AJ194" s="55">
        <f t="shared" si="217"/>
        <v>8050000</v>
      </c>
      <c r="AK194" s="55">
        <f t="shared" si="217"/>
        <v>146046724</v>
      </c>
      <c r="AL194" s="197">
        <f t="shared" si="217"/>
        <v>-141520600</v>
      </c>
      <c r="AM194" s="35"/>
      <c r="AN194" s="35"/>
      <c r="AO194" s="35"/>
      <c r="AP194" s="35"/>
      <c r="AQ194" s="35"/>
      <c r="AR194" s="35"/>
      <c r="AS194" s="35"/>
      <c r="AT194" s="35"/>
    </row>
    <row r="195" spans="2:46" s="6" customFormat="1" ht="30.75" customHeight="1" thickBot="1" x14ac:dyDescent="0.25">
      <c r="B195" s="427" t="s">
        <v>530</v>
      </c>
      <c r="C195" s="414"/>
      <c r="D195" s="414"/>
      <c r="E195" s="414"/>
      <c r="F195" s="414"/>
      <c r="G195" s="414"/>
      <c r="H195" s="414"/>
      <c r="I195" s="414"/>
      <c r="J195" s="414"/>
      <c r="K195" s="414"/>
      <c r="L195" s="414"/>
      <c r="M195" s="414"/>
      <c r="N195" s="414"/>
      <c r="O195" s="414"/>
      <c r="P195" s="414"/>
      <c r="Q195" s="414"/>
      <c r="R195" s="414"/>
      <c r="S195" s="414"/>
      <c r="T195" s="414"/>
      <c r="U195" s="414"/>
      <c r="V195" s="414"/>
      <c r="W195" s="414"/>
      <c r="X195" s="414"/>
      <c r="Y195" s="414"/>
      <c r="Z195" s="414"/>
      <c r="AA195" s="414"/>
      <c r="AB195" s="414"/>
      <c r="AC195" s="414"/>
      <c r="AD195" s="414"/>
      <c r="AE195" s="414"/>
      <c r="AF195" s="414"/>
      <c r="AG195" s="414"/>
      <c r="AH195" s="414"/>
      <c r="AI195" s="414"/>
      <c r="AJ195" s="414"/>
      <c r="AK195" s="414"/>
      <c r="AL195" s="415"/>
      <c r="AM195" s="35"/>
      <c r="AN195" s="35"/>
      <c r="AO195" s="35"/>
      <c r="AP195" s="35"/>
      <c r="AQ195" s="35"/>
      <c r="AR195" s="35"/>
      <c r="AS195" s="35"/>
      <c r="AT195" s="35"/>
    </row>
    <row r="196" spans="2:46" ht="24" customHeight="1" thickBot="1" x14ac:dyDescent="0.25">
      <c r="B196" s="409" t="s">
        <v>697</v>
      </c>
      <c r="C196" s="404"/>
      <c r="D196" s="404"/>
      <c r="E196" s="404"/>
      <c r="F196" s="404"/>
      <c r="G196" s="404"/>
      <c r="H196" s="404"/>
      <c r="I196" s="404"/>
      <c r="J196" s="404"/>
      <c r="K196" s="404"/>
      <c r="L196" s="404"/>
      <c r="M196" s="404"/>
      <c r="N196" s="404"/>
      <c r="O196" s="404"/>
      <c r="P196" s="404"/>
      <c r="Q196" s="404"/>
      <c r="R196" s="404"/>
      <c r="S196" s="404"/>
      <c r="T196" s="404"/>
      <c r="U196" s="404"/>
      <c r="V196" s="404"/>
      <c r="W196" s="404"/>
      <c r="X196" s="404"/>
      <c r="Y196" s="404"/>
      <c r="Z196" s="404"/>
      <c r="AA196" s="404"/>
      <c r="AB196" s="404"/>
      <c r="AC196" s="404"/>
      <c r="AD196" s="404"/>
      <c r="AE196" s="404"/>
      <c r="AF196" s="404"/>
      <c r="AG196" s="404"/>
      <c r="AH196" s="404"/>
      <c r="AI196" s="404"/>
      <c r="AJ196" s="404"/>
      <c r="AK196" s="404"/>
      <c r="AL196" s="410"/>
    </row>
    <row r="197" spans="2:46" ht="33" customHeight="1" x14ac:dyDescent="0.2">
      <c r="B197" s="384" t="s">
        <v>0</v>
      </c>
      <c r="C197" s="387" t="s">
        <v>102</v>
      </c>
      <c r="D197" s="387" t="s">
        <v>1</v>
      </c>
      <c r="E197" s="151" t="s">
        <v>103</v>
      </c>
      <c r="F197" s="387" t="s">
        <v>219</v>
      </c>
      <c r="G197" s="387"/>
      <c r="H197" s="413" t="s">
        <v>107</v>
      </c>
      <c r="I197" s="413"/>
      <c r="J197" s="376" t="s">
        <v>110</v>
      </c>
      <c r="K197" s="376"/>
      <c r="L197" s="376"/>
      <c r="M197" s="376" t="s">
        <v>111</v>
      </c>
      <c r="N197" s="376"/>
      <c r="O197" s="376"/>
      <c r="P197" s="376" t="s">
        <v>112</v>
      </c>
      <c r="Q197" s="379"/>
      <c r="R197" s="379"/>
      <c r="S197" s="381" t="s">
        <v>113</v>
      </c>
      <c r="T197" s="381"/>
      <c r="U197" s="381"/>
      <c r="V197" s="381" t="s">
        <v>114</v>
      </c>
      <c r="W197" s="381"/>
      <c r="X197" s="381"/>
      <c r="Y197" s="393" t="s">
        <v>115</v>
      </c>
      <c r="Z197" s="394"/>
      <c r="AA197" s="394"/>
      <c r="AB197" s="376" t="s">
        <v>116</v>
      </c>
      <c r="AC197" s="376"/>
      <c r="AD197" s="376"/>
      <c r="AE197" s="376"/>
      <c r="AF197" s="376"/>
      <c r="AG197" s="376"/>
      <c r="AH197" s="376"/>
      <c r="AI197" s="376" t="s">
        <v>122</v>
      </c>
      <c r="AJ197" s="377"/>
      <c r="AK197" s="377"/>
      <c r="AL197" s="411" t="s">
        <v>123</v>
      </c>
    </row>
    <row r="198" spans="2:46" ht="28.5" customHeight="1" x14ac:dyDescent="0.2">
      <c r="B198" s="385"/>
      <c r="C198" s="388"/>
      <c r="D198" s="388"/>
      <c r="E198" s="388" t="s">
        <v>104</v>
      </c>
      <c r="F198" s="390" t="s">
        <v>105</v>
      </c>
      <c r="G198" s="390" t="s">
        <v>106</v>
      </c>
      <c r="H198" s="400" t="s">
        <v>108</v>
      </c>
      <c r="I198" s="400" t="s">
        <v>108</v>
      </c>
      <c r="J198" s="383"/>
      <c r="K198" s="383"/>
      <c r="L198" s="383"/>
      <c r="M198" s="383"/>
      <c r="N198" s="383"/>
      <c r="O198" s="383"/>
      <c r="P198" s="380"/>
      <c r="Q198" s="380"/>
      <c r="R198" s="380"/>
      <c r="S198" s="382"/>
      <c r="T198" s="382"/>
      <c r="U198" s="382"/>
      <c r="V198" s="382"/>
      <c r="W198" s="382"/>
      <c r="X198" s="382"/>
      <c r="Y198" s="395"/>
      <c r="Z198" s="395"/>
      <c r="AA198" s="395"/>
      <c r="AB198" s="383" t="s">
        <v>118</v>
      </c>
      <c r="AC198" s="402"/>
      <c r="AD198" s="402"/>
      <c r="AE198" s="383" t="s">
        <v>119</v>
      </c>
      <c r="AF198" s="403"/>
      <c r="AG198" s="403"/>
      <c r="AH198" s="403"/>
      <c r="AI198" s="378" t="s">
        <v>125</v>
      </c>
      <c r="AJ198" s="378"/>
      <c r="AK198" s="378"/>
      <c r="AL198" s="412"/>
    </row>
    <row r="199" spans="2:46" ht="28.5" customHeight="1" thickBot="1" x14ac:dyDescent="0.25">
      <c r="B199" s="386"/>
      <c r="C199" s="389"/>
      <c r="D199" s="389"/>
      <c r="E199" s="389"/>
      <c r="F199" s="391"/>
      <c r="G199" s="391"/>
      <c r="H199" s="401"/>
      <c r="I199" s="401"/>
      <c r="J199" s="184" t="s">
        <v>78</v>
      </c>
      <c r="K199" s="185" t="s">
        <v>79</v>
      </c>
      <c r="L199" s="185" t="s">
        <v>124</v>
      </c>
      <c r="M199" s="184" t="s">
        <v>78</v>
      </c>
      <c r="N199" s="185" t="s">
        <v>79</v>
      </c>
      <c r="O199" s="185" t="s">
        <v>124</v>
      </c>
      <c r="P199" s="184" t="s">
        <v>78</v>
      </c>
      <c r="Q199" s="185" t="s">
        <v>79</v>
      </c>
      <c r="R199" s="185" t="s">
        <v>124</v>
      </c>
      <c r="S199" s="184" t="s">
        <v>78</v>
      </c>
      <c r="T199" s="185" t="s">
        <v>79</v>
      </c>
      <c r="U199" s="185" t="s">
        <v>124</v>
      </c>
      <c r="V199" s="184" t="s">
        <v>78</v>
      </c>
      <c r="W199" s="185" t="s">
        <v>79</v>
      </c>
      <c r="X199" s="185" t="s">
        <v>124</v>
      </c>
      <c r="Y199" s="184" t="s">
        <v>78</v>
      </c>
      <c r="Z199" s="184" t="s">
        <v>79</v>
      </c>
      <c r="AA199" s="184" t="s">
        <v>124</v>
      </c>
      <c r="AB199" s="184" t="s">
        <v>78</v>
      </c>
      <c r="AC199" s="185" t="s">
        <v>79</v>
      </c>
      <c r="AD199" s="185" t="s">
        <v>117</v>
      </c>
      <c r="AE199" s="184" t="s">
        <v>78</v>
      </c>
      <c r="AF199" s="185" t="s">
        <v>79</v>
      </c>
      <c r="AG199" s="185" t="s">
        <v>120</v>
      </c>
      <c r="AH199" s="185" t="s">
        <v>121</v>
      </c>
      <c r="AI199" s="184" t="s">
        <v>78</v>
      </c>
      <c r="AJ199" s="185" t="s">
        <v>79</v>
      </c>
      <c r="AK199" s="185" t="s">
        <v>124</v>
      </c>
      <c r="AL199" s="186"/>
    </row>
    <row r="200" spans="2:46" ht="56.25" customHeight="1" x14ac:dyDescent="0.2">
      <c r="B200" s="149">
        <v>6.1</v>
      </c>
      <c r="C200" s="398" t="s">
        <v>531</v>
      </c>
      <c r="D200" s="399"/>
      <c r="E200" s="187"/>
      <c r="F200" s="73"/>
      <c r="G200" s="86"/>
      <c r="H200" s="70"/>
      <c r="I200" s="70"/>
      <c r="J200" s="68"/>
      <c r="K200" s="68"/>
      <c r="L200" s="76"/>
      <c r="M200" s="68"/>
      <c r="N200" s="68"/>
      <c r="O200" s="76"/>
      <c r="P200" s="78"/>
      <c r="Q200" s="76"/>
      <c r="R200" s="76"/>
      <c r="S200" s="78"/>
      <c r="T200" s="76"/>
      <c r="U200" s="76"/>
      <c r="V200" s="78"/>
      <c r="W200" s="76"/>
      <c r="X200" s="76"/>
      <c r="Y200" s="78"/>
      <c r="Z200" s="78"/>
      <c r="AA200" s="78"/>
      <c r="AB200" s="78"/>
      <c r="AC200" s="76"/>
      <c r="AD200" s="76"/>
      <c r="AE200" s="78"/>
      <c r="AF200" s="76"/>
      <c r="AG200" s="76"/>
      <c r="AH200" s="76"/>
      <c r="AI200" s="78"/>
      <c r="AJ200" s="76"/>
      <c r="AK200" s="76"/>
      <c r="AL200" s="77"/>
    </row>
    <row r="201" spans="2:46" ht="21" customHeight="1" x14ac:dyDescent="0.2">
      <c r="B201" s="150"/>
      <c r="C201" s="107" t="s">
        <v>126</v>
      </c>
      <c r="D201" s="58"/>
      <c r="E201" s="58"/>
      <c r="F201" s="17"/>
      <c r="G201" s="18"/>
      <c r="H201" s="11"/>
      <c r="I201" s="11"/>
      <c r="J201" s="30"/>
      <c r="K201" s="30"/>
      <c r="L201" s="38"/>
      <c r="M201" s="30"/>
      <c r="N201" s="30"/>
      <c r="O201" s="38"/>
      <c r="P201" s="33"/>
      <c r="Q201" s="38"/>
      <c r="R201" s="38"/>
      <c r="S201" s="33"/>
      <c r="T201" s="38"/>
      <c r="U201" s="38"/>
      <c r="V201" s="33"/>
      <c r="W201" s="38"/>
      <c r="X201" s="38"/>
      <c r="Y201" s="33"/>
      <c r="Z201" s="33"/>
      <c r="AA201" s="33"/>
      <c r="AB201" s="33"/>
      <c r="AC201" s="38"/>
      <c r="AD201" s="38"/>
      <c r="AE201" s="33"/>
      <c r="AF201" s="38"/>
      <c r="AG201" s="38"/>
      <c r="AH201" s="38"/>
      <c r="AI201" s="33"/>
      <c r="AJ201" s="38"/>
      <c r="AK201" s="38"/>
      <c r="AL201" s="39"/>
    </row>
    <row r="202" spans="2:46" ht="33.6" customHeight="1" x14ac:dyDescent="0.2">
      <c r="B202" s="47" t="s">
        <v>44</v>
      </c>
      <c r="C202" s="169" t="s">
        <v>532</v>
      </c>
      <c r="D202" s="45"/>
      <c r="E202" s="170" t="s">
        <v>180</v>
      </c>
      <c r="F202" s="16" t="s">
        <v>127</v>
      </c>
      <c r="G202" s="340" t="s">
        <v>534</v>
      </c>
      <c r="H202" s="179">
        <v>2021</v>
      </c>
      <c r="I202" s="179">
        <v>2025</v>
      </c>
      <c r="J202" s="30">
        <f>'[1]Summary for IPSIS'!$H$145+'[1]Summary for IPSIS'!$I$145</f>
        <v>2434560</v>
      </c>
      <c r="K202" s="30">
        <f>'[1]Summary for IPSIS'!$J$146</f>
        <v>0</v>
      </c>
      <c r="L202" s="38">
        <f>SUM(J202:K202)</f>
        <v>2434560</v>
      </c>
      <c r="M202" s="30">
        <f>'[1]Summary for IPSIS'!$T$145+'[1]Summary for IPSIS'!$U$145</f>
        <v>2434560</v>
      </c>
      <c r="N202" s="30">
        <f>'[1]Summary for IPSIS'!$V$145</f>
        <v>0</v>
      </c>
      <c r="O202" s="38">
        <f>SUM(M202:N202)</f>
        <v>2434560</v>
      </c>
      <c r="P202" s="33">
        <f>'[1]Summary for IPSIS'!$AF$145+'[1]Summary for IPSIS'!$AG$145</f>
        <v>2434560</v>
      </c>
      <c r="Q202" s="38">
        <f>'[1]Summary for IPSIS'!$AH$145</f>
        <v>0</v>
      </c>
      <c r="R202" s="38">
        <f>SUM(P202:Q202)</f>
        <v>2434560</v>
      </c>
      <c r="S202" s="33">
        <f>'[1]Summary for IPSIS'!$AR$145+'[1]Summary for IPSIS'!$AS$145</f>
        <v>2434560</v>
      </c>
      <c r="T202" s="38">
        <f>'[1]Summary for IPSIS'!$AT$145</f>
        <v>0</v>
      </c>
      <c r="U202" s="38">
        <f>SUM(S202:T202)</f>
        <v>2434560</v>
      </c>
      <c r="V202" s="33">
        <f>'[1]Summary for IPSIS'!$BD$145+'[1]Summary for IPSIS'!$BE$145</f>
        <v>2434560</v>
      </c>
      <c r="W202" s="38">
        <f>'[1]Summary for IPSIS'!$BF$145</f>
        <v>0</v>
      </c>
      <c r="X202" s="38">
        <f>SUM(V202:W202)</f>
        <v>2434560</v>
      </c>
      <c r="Y202" s="33">
        <f>J202+M202+P202+S202+V202</f>
        <v>12172800</v>
      </c>
      <c r="Z202" s="33">
        <f>K202+N202+Q202+T202+W202</f>
        <v>0</v>
      </c>
      <c r="AA202" s="33">
        <f>SUM(Y202:Z202)</f>
        <v>12172800</v>
      </c>
      <c r="AB202" s="33">
        <f>'[1]Summary for IPSIS'!$L$145+'[1]Summary for IPSIS'!$X$145+'[1]Summary for IPSIS'!$AJ$145</f>
        <v>7303680</v>
      </c>
      <c r="AC202" s="38">
        <f>0</f>
        <v>0</v>
      </c>
      <c r="AD202" s="38">
        <f>SUM(AB202:AC202)</f>
        <v>7303680</v>
      </c>
      <c r="AE202" s="33">
        <f>0</f>
        <v>0</v>
      </c>
      <c r="AF202" s="38">
        <f>0</f>
        <v>0</v>
      </c>
      <c r="AG202" s="38"/>
      <c r="AH202" s="38">
        <f>SUM(AE202:AF202)</f>
        <v>0</v>
      </c>
      <c r="AI202" s="33">
        <f>'[1]Summary for IPSIS'!$AV$145+'[1]Summary for IPSIS'!$BH$145</f>
        <v>4869120</v>
      </c>
      <c r="AJ202" s="38">
        <f>0</f>
        <v>0</v>
      </c>
      <c r="AK202" s="38">
        <f>SUM(AI202:AJ202)</f>
        <v>4869120</v>
      </c>
      <c r="AL202" s="189">
        <f t="shared" ref="AL202:AL210" si="218">SUM(AK202+AH202+AD202)-AA202</f>
        <v>0</v>
      </c>
    </row>
    <row r="203" spans="2:46" ht="48" x14ac:dyDescent="0.2">
      <c r="B203" s="47" t="s">
        <v>45</v>
      </c>
      <c r="C203" s="169" t="s">
        <v>533</v>
      </c>
      <c r="D203" s="45"/>
      <c r="E203" s="170" t="s">
        <v>180</v>
      </c>
      <c r="F203" s="16" t="s">
        <v>127</v>
      </c>
      <c r="G203" s="340" t="s">
        <v>534</v>
      </c>
      <c r="H203" s="179">
        <v>2021</v>
      </c>
      <c r="I203" s="179">
        <v>2025</v>
      </c>
      <c r="J203" s="30">
        <f>'[1]Summary for IPSIS'!$H$146+'[1]Summary for IPSIS'!$I$146</f>
        <v>273600</v>
      </c>
      <c r="K203" s="30">
        <f>'[1]Summary for IPSIS'!$J$147</f>
        <v>0</v>
      </c>
      <c r="L203" s="38">
        <f t="shared" ref="L203:L210" si="219">SUM(J203:K203)</f>
        <v>273600</v>
      </c>
      <c r="M203" s="30">
        <f>'[1]Summary for IPSIS'!$T$146+'[1]Summary for IPSIS'!$U$146</f>
        <v>562800</v>
      </c>
      <c r="N203" s="30">
        <f>'[1]Summary for IPSIS'!$V$146</f>
        <v>0</v>
      </c>
      <c r="O203" s="38">
        <f t="shared" ref="O203:O210" si="220">SUM(M203:N203)</f>
        <v>562800</v>
      </c>
      <c r="P203" s="33">
        <f>'[1]Summary for IPSIS'!$AF$146+'[1]Summary for IPSIS'!$AG$146</f>
        <v>562800</v>
      </c>
      <c r="Q203" s="38">
        <f>'[1]Summary for IPSIS'!$AH$146</f>
        <v>0</v>
      </c>
      <c r="R203" s="38">
        <f t="shared" ref="R203:R210" si="221">SUM(P203:Q203)</f>
        <v>562800</v>
      </c>
      <c r="S203" s="33">
        <f>'[1]Summary for IPSIS'!$AR$146+'[1]Summary for IPSIS'!$AS$146</f>
        <v>562800</v>
      </c>
      <c r="T203" s="38">
        <f>'[1]Summary for IPSIS'!$AT$146</f>
        <v>0</v>
      </c>
      <c r="U203" s="38">
        <f t="shared" ref="U203:U210" si="222">SUM(S203:T203)</f>
        <v>562800</v>
      </c>
      <c r="V203" s="33">
        <f>'[1]Summary for IPSIS'!$BD$146+'[1]Summary for IPSIS'!$BE$146</f>
        <v>562800</v>
      </c>
      <c r="W203" s="38">
        <f>'[1]Summary for IPSIS'!$BF$146</f>
        <v>0</v>
      </c>
      <c r="X203" s="38">
        <f t="shared" ref="X203:X210" si="223">SUM(V203:W203)</f>
        <v>562800</v>
      </c>
      <c r="Y203" s="33">
        <f t="shared" ref="Y203:Y210" si="224">J203+M203+P203+S203+V203</f>
        <v>2524800</v>
      </c>
      <c r="Z203" s="33">
        <f t="shared" ref="Z203:Z210" si="225">K203+N203+Q203+T203+W203</f>
        <v>0</v>
      </c>
      <c r="AA203" s="33">
        <f t="shared" ref="AA203:AA210" si="226">SUM(Y203:Z203)</f>
        <v>2524800</v>
      </c>
      <c r="AB203" s="33">
        <f>'[1]Summary for IPSIS'!$L$146+'[1]Summary for IPSIS'!$X$146+'[1]Summary for IPSIS'!$AJ$146</f>
        <v>0</v>
      </c>
      <c r="AC203" s="38">
        <f>0</f>
        <v>0</v>
      </c>
      <c r="AD203" s="38">
        <f t="shared" ref="AD203:AD210" si="227">SUM(AB203:AC203)</f>
        <v>0</v>
      </c>
      <c r="AE203" s="33">
        <f>0</f>
        <v>0</v>
      </c>
      <c r="AF203" s="38">
        <f>0</f>
        <v>0</v>
      </c>
      <c r="AG203" s="38"/>
      <c r="AH203" s="38">
        <f t="shared" ref="AH203:AH210" si="228">SUM(AE203:AF203)</f>
        <v>0</v>
      </c>
      <c r="AI203" s="33">
        <f>'[1]Summary for IPSIS'!$AV$146+'[1]Summary for IPSIS'!$BH$146</f>
        <v>0</v>
      </c>
      <c r="AJ203" s="38">
        <f>0</f>
        <v>0</v>
      </c>
      <c r="AK203" s="38">
        <f t="shared" ref="AK203:AK210" si="229">SUM(AI203:AJ203)</f>
        <v>0</v>
      </c>
      <c r="AL203" s="189">
        <f t="shared" si="218"/>
        <v>-2524800</v>
      </c>
    </row>
    <row r="204" spans="2:46" ht="36" x14ac:dyDescent="0.2">
      <c r="B204" s="47" t="s">
        <v>46</v>
      </c>
      <c r="C204" s="169" t="s">
        <v>535</v>
      </c>
      <c r="D204" s="45"/>
      <c r="E204" s="170" t="s">
        <v>129</v>
      </c>
      <c r="F204" s="16" t="s">
        <v>129</v>
      </c>
      <c r="G204" s="179"/>
      <c r="H204" s="179">
        <v>2021</v>
      </c>
      <c r="I204" s="179">
        <v>2025</v>
      </c>
      <c r="J204" s="30">
        <f>'[1]Summary for IPSIS'!$H$147+'[1]Summary for IPSIS'!$I$147</f>
        <v>86400000</v>
      </c>
      <c r="K204" s="30">
        <f>'[1]Summary for IPSIS'!$J$148</f>
        <v>0</v>
      </c>
      <c r="L204" s="38">
        <f t="shared" si="219"/>
        <v>86400000</v>
      </c>
      <c r="M204" s="30">
        <f>'[1]Summary for IPSIS'!$T$147+'[1]Summary for IPSIS'!$U$147</f>
        <v>86400000</v>
      </c>
      <c r="N204" s="30">
        <f>'[1]Summary for IPSIS'!$V$147</f>
        <v>0</v>
      </c>
      <c r="O204" s="38">
        <f t="shared" si="220"/>
        <v>86400000</v>
      </c>
      <c r="P204" s="33">
        <f>'[1]Summary for IPSIS'!$AF$147+'[1]Summary for IPSIS'!$AG$147</f>
        <v>86400000</v>
      </c>
      <c r="Q204" s="38">
        <f>'[1]Summary for IPSIS'!$AH$147</f>
        <v>0</v>
      </c>
      <c r="R204" s="38">
        <f t="shared" si="221"/>
        <v>86400000</v>
      </c>
      <c r="S204" s="33">
        <f>'[1]Summary for IPSIS'!$AR$147+'[1]Summary for IPSIS'!$AS$147</f>
        <v>86400000</v>
      </c>
      <c r="T204" s="38">
        <f>'[1]Summary for IPSIS'!$AT$147</f>
        <v>0</v>
      </c>
      <c r="U204" s="38">
        <f t="shared" si="222"/>
        <v>86400000</v>
      </c>
      <c r="V204" s="33">
        <f>'[1]Summary for IPSIS'!$BD$147+'[1]Summary for IPSIS'!$BE$147</f>
        <v>86400000</v>
      </c>
      <c r="W204" s="38">
        <f>'[1]Summary for IPSIS'!$BF$147</f>
        <v>0</v>
      </c>
      <c r="X204" s="38">
        <f t="shared" si="223"/>
        <v>86400000</v>
      </c>
      <c r="Y204" s="33">
        <f t="shared" si="224"/>
        <v>432000000</v>
      </c>
      <c r="Z204" s="33">
        <f t="shared" si="225"/>
        <v>0</v>
      </c>
      <c r="AA204" s="33">
        <f t="shared" si="226"/>
        <v>432000000</v>
      </c>
      <c r="AB204" s="33">
        <f>'[1]Summary for IPSIS'!$L$147+'[1]Summary for IPSIS'!$X$147+'[1]Summary for IPSIS'!$AJ$147</f>
        <v>0</v>
      </c>
      <c r="AC204" s="38">
        <f>0</f>
        <v>0</v>
      </c>
      <c r="AD204" s="38">
        <f t="shared" si="227"/>
        <v>0</v>
      </c>
      <c r="AE204" s="33">
        <f>431000000</f>
        <v>431000000</v>
      </c>
      <c r="AF204" s="38">
        <f>0</f>
        <v>0</v>
      </c>
      <c r="AG204" s="38"/>
      <c r="AH204" s="38">
        <f t="shared" si="228"/>
        <v>431000000</v>
      </c>
      <c r="AI204" s="33">
        <f>'[1]Summary for IPSIS'!$AV$147+'[1]Summary for IPSIS'!$BH$147</f>
        <v>0</v>
      </c>
      <c r="AJ204" s="38">
        <f>0</f>
        <v>0</v>
      </c>
      <c r="AK204" s="38">
        <f t="shared" si="229"/>
        <v>0</v>
      </c>
      <c r="AL204" s="189">
        <f t="shared" si="218"/>
        <v>-1000000</v>
      </c>
    </row>
    <row r="205" spans="2:46" ht="39.6" customHeight="1" x14ac:dyDescent="0.2">
      <c r="B205" s="47" t="s">
        <v>140</v>
      </c>
      <c r="C205" s="169" t="s">
        <v>536</v>
      </c>
      <c r="D205" s="45"/>
      <c r="E205" s="170" t="s">
        <v>180</v>
      </c>
      <c r="F205" s="16" t="s">
        <v>127</v>
      </c>
      <c r="G205" s="340" t="s">
        <v>534</v>
      </c>
      <c r="H205" s="179">
        <v>2021</v>
      </c>
      <c r="I205" s="179">
        <v>2025</v>
      </c>
      <c r="J205" s="30">
        <f>'[1]Summary for IPSIS'!$H$148+'[1]Summary for IPSIS'!$I$148</f>
        <v>16800000</v>
      </c>
      <c r="K205" s="30">
        <f>'[1]Summary for IPSIS'!$J$149</f>
        <v>0</v>
      </c>
      <c r="L205" s="38">
        <f t="shared" si="219"/>
        <v>16800000</v>
      </c>
      <c r="M205" s="30">
        <f>'[1]Summary for IPSIS'!$T$148+'[1]Summary for IPSIS'!$U$148</f>
        <v>16800000</v>
      </c>
      <c r="N205" s="30">
        <f>'[1]Summary for IPSIS'!$V$148</f>
        <v>0</v>
      </c>
      <c r="O205" s="38">
        <f t="shared" si="220"/>
        <v>16800000</v>
      </c>
      <c r="P205" s="33">
        <f>'[1]Summary for IPSIS'!$AF$148+'[1]Summary for IPSIS'!$AG$148</f>
        <v>16800000</v>
      </c>
      <c r="Q205" s="38">
        <f>'[1]Summary for IPSIS'!$AH$148</f>
        <v>0</v>
      </c>
      <c r="R205" s="38">
        <f t="shared" si="221"/>
        <v>16800000</v>
      </c>
      <c r="S205" s="33">
        <f>'[1]Summary for IPSIS'!$AR$148+'[1]Summary for IPSIS'!$AS$148</f>
        <v>16800000</v>
      </c>
      <c r="T205" s="38">
        <f>'[1]Summary for IPSIS'!$AT$148</f>
        <v>0</v>
      </c>
      <c r="U205" s="38">
        <f t="shared" si="222"/>
        <v>16800000</v>
      </c>
      <c r="V205" s="33">
        <f>'[1]Summary for IPSIS'!$BD$148+'[1]Summary for IPSIS'!$BE$148</f>
        <v>16800000</v>
      </c>
      <c r="W205" s="38">
        <f>'[1]Summary for IPSIS'!$BF$148</f>
        <v>0</v>
      </c>
      <c r="X205" s="38">
        <f t="shared" si="223"/>
        <v>16800000</v>
      </c>
      <c r="Y205" s="33">
        <f t="shared" si="224"/>
        <v>84000000</v>
      </c>
      <c r="Z205" s="33">
        <f t="shared" si="225"/>
        <v>0</v>
      </c>
      <c r="AA205" s="33">
        <f t="shared" si="226"/>
        <v>84000000</v>
      </c>
      <c r="AB205" s="33">
        <f>'[1]Summary for IPSIS'!$L$148+'[1]Summary for IPSIS'!$X$148+'[1]Summary for IPSIS'!$AJ$148</f>
        <v>50400000</v>
      </c>
      <c r="AC205" s="38">
        <f>0</f>
        <v>0</v>
      </c>
      <c r="AD205" s="38">
        <f t="shared" si="227"/>
        <v>50400000</v>
      </c>
      <c r="AE205" s="33">
        <f>0</f>
        <v>0</v>
      </c>
      <c r="AF205" s="38">
        <f>0</f>
        <v>0</v>
      </c>
      <c r="AG205" s="38"/>
      <c r="AH205" s="38">
        <f t="shared" si="228"/>
        <v>0</v>
      </c>
      <c r="AI205" s="33">
        <f>'[1]Summary for IPSIS'!$AV$148+'[1]Summary for IPSIS'!$BH$148</f>
        <v>33600000</v>
      </c>
      <c r="AJ205" s="38">
        <f>0</f>
        <v>0</v>
      </c>
      <c r="AK205" s="38">
        <f t="shared" si="229"/>
        <v>33600000</v>
      </c>
      <c r="AL205" s="189">
        <f t="shared" si="218"/>
        <v>0</v>
      </c>
    </row>
    <row r="206" spans="2:46" ht="35.25" customHeight="1" x14ac:dyDescent="0.2">
      <c r="B206" s="47" t="s">
        <v>141</v>
      </c>
      <c r="C206" s="169" t="s">
        <v>537</v>
      </c>
      <c r="D206" s="45"/>
      <c r="E206" s="170" t="s">
        <v>129</v>
      </c>
      <c r="F206" s="16" t="s">
        <v>129</v>
      </c>
      <c r="G206" s="340" t="s">
        <v>538</v>
      </c>
      <c r="H206" s="179">
        <v>2021</v>
      </c>
      <c r="I206" s="179">
        <v>2025</v>
      </c>
      <c r="J206" s="30">
        <f>'[1]Summary for IPSIS'!$H$149+'[1]Summary for IPSIS'!$I$149</f>
        <v>3037200</v>
      </c>
      <c r="K206" s="30">
        <f>'[1]Summary for IPSIS'!$J$150</f>
        <v>0</v>
      </c>
      <c r="L206" s="38">
        <f t="shared" si="219"/>
        <v>3037200</v>
      </c>
      <c r="M206" s="30">
        <f>'[1]Summary for IPSIS'!$T$149+'[1]Summary for IPSIS'!$U$149</f>
        <v>4184800</v>
      </c>
      <c r="N206" s="30">
        <f>'[1]Summary for IPSIS'!$V$149</f>
        <v>0</v>
      </c>
      <c r="O206" s="38">
        <f t="shared" si="220"/>
        <v>4184800</v>
      </c>
      <c r="P206" s="33">
        <f>'[1]Summary for IPSIS'!$AF$149+'[1]Summary for IPSIS'!$AG$149</f>
        <v>4184800</v>
      </c>
      <c r="Q206" s="38">
        <f>'[1]Summary for IPSIS'!$AH$149</f>
        <v>0</v>
      </c>
      <c r="R206" s="38">
        <f t="shared" si="221"/>
        <v>4184800</v>
      </c>
      <c r="S206" s="33">
        <f>'[1]Summary for IPSIS'!$AR$149+'[1]Summary for IPSIS'!$AS$149</f>
        <v>4184800</v>
      </c>
      <c r="T206" s="38">
        <f>'[1]Summary for IPSIS'!$AT$149</f>
        <v>0</v>
      </c>
      <c r="U206" s="38">
        <f t="shared" si="222"/>
        <v>4184800</v>
      </c>
      <c r="V206" s="33">
        <f>'[1]Summary for IPSIS'!$BD$149+'[1]Summary for IPSIS'!$BE$149</f>
        <v>4184800</v>
      </c>
      <c r="W206" s="38">
        <f>'[1]Summary for IPSIS'!$BF$149</f>
        <v>0</v>
      </c>
      <c r="X206" s="38">
        <f t="shared" si="223"/>
        <v>4184800</v>
      </c>
      <c r="Y206" s="33">
        <f t="shared" si="224"/>
        <v>19776400</v>
      </c>
      <c r="Z206" s="33">
        <f t="shared" si="225"/>
        <v>0</v>
      </c>
      <c r="AA206" s="33">
        <f t="shared" si="226"/>
        <v>19776400</v>
      </c>
      <c r="AB206" s="33">
        <f>'[1]Summary for IPSIS'!$L$149+'[1]Summary for IPSIS'!$X$149+'[1]Summary for IPSIS'!$AJ$149</f>
        <v>0</v>
      </c>
      <c r="AC206" s="38">
        <f>0</f>
        <v>0</v>
      </c>
      <c r="AD206" s="38">
        <f t="shared" si="227"/>
        <v>0</v>
      </c>
      <c r="AE206" s="33">
        <f>19776400</f>
        <v>19776400</v>
      </c>
      <c r="AF206" s="38">
        <f>0</f>
        <v>0</v>
      </c>
      <c r="AG206" s="38"/>
      <c r="AH206" s="38">
        <f t="shared" si="228"/>
        <v>19776400</v>
      </c>
      <c r="AI206" s="33">
        <f>'[1]Summary for IPSIS'!$AV$149+'[1]Summary for IPSIS'!$BH$149</f>
        <v>0</v>
      </c>
      <c r="AJ206" s="38">
        <f>0</f>
        <v>0</v>
      </c>
      <c r="AK206" s="38">
        <f t="shared" si="229"/>
        <v>0</v>
      </c>
      <c r="AL206" s="189">
        <f t="shared" si="218"/>
        <v>0</v>
      </c>
    </row>
    <row r="207" spans="2:46" ht="52.5" customHeight="1" x14ac:dyDescent="0.2">
      <c r="B207" s="47" t="s">
        <v>142</v>
      </c>
      <c r="C207" s="177" t="s">
        <v>539</v>
      </c>
      <c r="D207" s="45"/>
      <c r="E207" s="170" t="s">
        <v>205</v>
      </c>
      <c r="F207" s="340" t="s">
        <v>540</v>
      </c>
      <c r="G207" s="340" t="s">
        <v>541</v>
      </c>
      <c r="H207" s="179">
        <v>2021</v>
      </c>
      <c r="I207" s="179">
        <v>2025</v>
      </c>
      <c r="J207" s="30">
        <f>'[1]Summary for IPSIS'!$H$150+'[1]Summary for IPSIS'!$I$150</f>
        <v>0</v>
      </c>
      <c r="K207" s="30">
        <f>'[1]Summary for IPSIS'!$J$151</f>
        <v>0</v>
      </c>
      <c r="L207" s="38">
        <f t="shared" si="219"/>
        <v>0</v>
      </c>
      <c r="M207" s="30">
        <f>'[1]Summary for IPSIS'!$T$150+'[1]Summary for IPSIS'!$U$150</f>
        <v>2272800</v>
      </c>
      <c r="N207" s="30">
        <f>'[1]Summary for IPSIS'!$V$150</f>
        <v>0</v>
      </c>
      <c r="O207" s="38">
        <f t="shared" si="220"/>
        <v>2272800</v>
      </c>
      <c r="P207" s="33">
        <f>'[1]Summary for IPSIS'!$AF$150+'[1]Summary for IPSIS'!$AG$150</f>
        <v>2272800</v>
      </c>
      <c r="Q207" s="38">
        <f>'[1]Summary for IPSIS'!$AH$150</f>
        <v>0</v>
      </c>
      <c r="R207" s="38">
        <f t="shared" si="221"/>
        <v>2272800</v>
      </c>
      <c r="S207" s="33">
        <f>'[1]Summary for IPSIS'!$AR$150+'[1]Summary for IPSIS'!$AS$150</f>
        <v>0</v>
      </c>
      <c r="T207" s="38">
        <f>'[1]Summary for IPSIS'!$AT$150</f>
        <v>0</v>
      </c>
      <c r="U207" s="38">
        <f t="shared" si="222"/>
        <v>0</v>
      </c>
      <c r="V207" s="33">
        <f>'[1]Summary for IPSIS'!$BD$150+'[1]Summary for IPSIS'!$BE$150</f>
        <v>0</v>
      </c>
      <c r="W207" s="38">
        <f>'[1]Summary for IPSIS'!$BF$150</f>
        <v>0</v>
      </c>
      <c r="X207" s="38">
        <f t="shared" si="223"/>
        <v>0</v>
      </c>
      <c r="Y207" s="33">
        <f t="shared" si="224"/>
        <v>4545600</v>
      </c>
      <c r="Z207" s="33">
        <f t="shared" si="225"/>
        <v>0</v>
      </c>
      <c r="AA207" s="33">
        <f t="shared" si="226"/>
        <v>4545600</v>
      </c>
      <c r="AB207" s="33">
        <f>'[1]Summary for IPSIS'!$L$150+'[1]Summary for IPSIS'!$X$150+'[1]Summary for IPSIS'!$AJ$150</f>
        <v>4545600</v>
      </c>
      <c r="AC207" s="38">
        <f>0</f>
        <v>0</v>
      </c>
      <c r="AD207" s="38">
        <f t="shared" si="227"/>
        <v>4545600</v>
      </c>
      <c r="AE207" s="33">
        <f>0</f>
        <v>0</v>
      </c>
      <c r="AF207" s="38">
        <f>0</f>
        <v>0</v>
      </c>
      <c r="AG207" s="38"/>
      <c r="AH207" s="38">
        <f t="shared" si="228"/>
        <v>0</v>
      </c>
      <c r="AI207" s="33">
        <f>'[1]Summary for IPSIS'!$AV$150+'[1]Summary for IPSIS'!$BH$150</f>
        <v>0</v>
      </c>
      <c r="AJ207" s="38">
        <f>0</f>
        <v>0</v>
      </c>
      <c r="AK207" s="38">
        <f t="shared" si="229"/>
        <v>0</v>
      </c>
      <c r="AL207" s="189">
        <f t="shared" si="218"/>
        <v>0</v>
      </c>
    </row>
    <row r="208" spans="2:46" ht="61.9" customHeight="1" thickBot="1" x14ac:dyDescent="0.25">
      <c r="B208" s="207" t="s">
        <v>143</v>
      </c>
      <c r="C208" s="190" t="s">
        <v>542</v>
      </c>
      <c r="D208" s="161"/>
      <c r="E208" s="192" t="s">
        <v>205</v>
      </c>
      <c r="F208" s="20" t="s">
        <v>127</v>
      </c>
      <c r="G208" s="21" t="s">
        <v>159</v>
      </c>
      <c r="H208" s="209">
        <v>2022</v>
      </c>
      <c r="I208" s="209">
        <v>2025</v>
      </c>
      <c r="J208" s="30">
        <f>'[1]Summary for IPSIS'!$H$151+'[1]Summary for IPSIS'!$I$151</f>
        <v>0</v>
      </c>
      <c r="K208" s="30">
        <f>'[1]Summary for IPSIS'!$J$152</f>
        <v>0</v>
      </c>
      <c r="L208" s="38">
        <f t="shared" si="219"/>
        <v>0</v>
      </c>
      <c r="M208" s="30">
        <f>'[1]Summary for IPSIS'!$T$151+'[1]Summary for IPSIS'!$U$151</f>
        <v>2272800</v>
      </c>
      <c r="N208" s="30">
        <f>'[1]Summary for IPSIS'!$V$151</f>
        <v>0</v>
      </c>
      <c r="O208" s="80">
        <f t="shared" si="220"/>
        <v>2272800</v>
      </c>
      <c r="P208" s="33">
        <f>'[1]Summary for IPSIS'!$AF$151+'[1]Summary for IPSIS'!$AG$151</f>
        <v>2272800</v>
      </c>
      <c r="Q208" s="38">
        <f>'[1]Summary for IPSIS'!$AH$151</f>
        <v>0</v>
      </c>
      <c r="R208" s="80">
        <f t="shared" si="221"/>
        <v>2272800</v>
      </c>
      <c r="S208" s="33">
        <f>'[1]Summary for IPSIS'!$AR$151+'[1]Summary for IPSIS'!$AS$151</f>
        <v>758976</v>
      </c>
      <c r="T208" s="38">
        <f>'[1]Summary for IPSIS'!$AT$151</f>
        <v>0</v>
      </c>
      <c r="U208" s="80">
        <f t="shared" si="222"/>
        <v>758976</v>
      </c>
      <c r="V208" s="33">
        <f>'[1]Summary for IPSIS'!$BD$151+'[1]Summary for IPSIS'!$BE$151</f>
        <v>758976</v>
      </c>
      <c r="W208" s="38">
        <f>'[1]Summary for IPSIS'!$BF$151</f>
        <v>0</v>
      </c>
      <c r="X208" s="80">
        <f t="shared" si="223"/>
        <v>758976</v>
      </c>
      <c r="Y208" s="208">
        <f t="shared" si="224"/>
        <v>6063552</v>
      </c>
      <c r="Z208" s="208">
        <f t="shared" si="225"/>
        <v>0</v>
      </c>
      <c r="AA208" s="208">
        <f t="shared" si="226"/>
        <v>6063552</v>
      </c>
      <c r="AB208" s="33">
        <f>'[1]Summary for IPSIS'!$L$151+'[1]Summary for IPSIS'!$X$151+'[1]Summary for IPSIS'!$AJ$151</f>
        <v>4545600</v>
      </c>
      <c r="AC208" s="38">
        <f>0</f>
        <v>0</v>
      </c>
      <c r="AD208" s="80">
        <f t="shared" si="227"/>
        <v>4545600</v>
      </c>
      <c r="AE208" s="33">
        <f>0</f>
        <v>0</v>
      </c>
      <c r="AF208" s="38">
        <f>0</f>
        <v>0</v>
      </c>
      <c r="AG208" s="80"/>
      <c r="AH208" s="80">
        <f t="shared" si="228"/>
        <v>0</v>
      </c>
      <c r="AI208" s="33">
        <f>'[1]Summary for IPSIS'!$AV$151+'[1]Summary for IPSIS'!$BH$151</f>
        <v>1517952</v>
      </c>
      <c r="AJ208" s="38">
        <f>0</f>
        <v>0</v>
      </c>
      <c r="AK208" s="80">
        <f t="shared" si="229"/>
        <v>1517952</v>
      </c>
      <c r="AL208" s="196">
        <f t="shared" si="218"/>
        <v>0</v>
      </c>
    </row>
    <row r="209" spans="2:46" ht="47.25" customHeight="1" thickBot="1" x14ac:dyDescent="0.25">
      <c r="B209" s="296" t="s">
        <v>543</v>
      </c>
      <c r="C209" s="248" t="s">
        <v>545</v>
      </c>
      <c r="D209" s="297"/>
      <c r="E209" s="250" t="s">
        <v>129</v>
      </c>
      <c r="F209" s="333" t="s">
        <v>129</v>
      </c>
      <c r="G209" s="335" t="s">
        <v>127</v>
      </c>
      <c r="H209" s="298">
        <v>2021</v>
      </c>
      <c r="I209" s="298">
        <v>2025</v>
      </c>
      <c r="J209" s="30">
        <f>'[1]Summary for IPSIS'!$H$152+'[1]Summary for IPSIS'!$I$152</f>
        <v>241920000</v>
      </c>
      <c r="K209" s="30">
        <f>'[1]Summary for IPSIS'!$J$153</f>
        <v>0</v>
      </c>
      <c r="L209" s="38">
        <f t="shared" si="219"/>
        <v>241920000</v>
      </c>
      <c r="M209" s="30">
        <f>'[1]Summary for IPSIS'!$T$152+'[1]Summary for IPSIS'!$U$152</f>
        <v>241920000</v>
      </c>
      <c r="N209" s="30">
        <f>'[1]Summary for IPSIS'!$V$152</f>
        <v>0</v>
      </c>
      <c r="O209" s="80">
        <f t="shared" si="220"/>
        <v>241920000</v>
      </c>
      <c r="P209" s="33">
        <f>'[1]Summary for IPSIS'!$AF$152+'[1]Summary for IPSIS'!$AG$152</f>
        <v>241920000</v>
      </c>
      <c r="Q209" s="38">
        <f>'[1]Summary for IPSIS'!$AH$152</f>
        <v>0</v>
      </c>
      <c r="R209" s="80">
        <f t="shared" si="221"/>
        <v>241920000</v>
      </c>
      <c r="S209" s="33">
        <f>'[1]Summary for IPSIS'!$AR$152+'[1]Summary for IPSIS'!$AS$152</f>
        <v>241920000</v>
      </c>
      <c r="T209" s="38">
        <f>'[1]Summary for IPSIS'!$AT$152</f>
        <v>0</v>
      </c>
      <c r="U209" s="80">
        <f t="shared" si="222"/>
        <v>241920000</v>
      </c>
      <c r="V209" s="33">
        <f>'[1]Summary for IPSIS'!$BD$152+'[1]Summary for IPSIS'!$BE$152</f>
        <v>241920000</v>
      </c>
      <c r="W209" s="38">
        <f>'[1]Summary for IPSIS'!$BF$152</f>
        <v>0</v>
      </c>
      <c r="X209" s="80">
        <f t="shared" si="223"/>
        <v>241920000</v>
      </c>
      <c r="Y209" s="208">
        <f t="shared" si="224"/>
        <v>1209600000</v>
      </c>
      <c r="Z209" s="208">
        <f t="shared" si="225"/>
        <v>0</v>
      </c>
      <c r="AA209" s="208">
        <f t="shared" si="226"/>
        <v>1209600000</v>
      </c>
      <c r="AB209" s="33">
        <f>'[1]Summary for IPSIS'!$L$152+'[1]Summary for IPSIS'!$X$152+'[1]Summary for IPSIS'!$AJ$152</f>
        <v>725760000</v>
      </c>
      <c r="AC209" s="38">
        <f>0</f>
        <v>0</v>
      </c>
      <c r="AD209" s="80">
        <f t="shared" si="227"/>
        <v>725760000</v>
      </c>
      <c r="AE209" s="33">
        <f>0</f>
        <v>0</v>
      </c>
      <c r="AF209" s="38">
        <f>0</f>
        <v>0</v>
      </c>
      <c r="AG209" s="314"/>
      <c r="AH209" s="80">
        <f t="shared" si="228"/>
        <v>0</v>
      </c>
      <c r="AI209" s="33">
        <f>'[1]Summary for IPSIS'!$AV$152+'[1]Summary for IPSIS'!$BH$152</f>
        <v>483840000</v>
      </c>
      <c r="AJ209" s="38">
        <f>0</f>
        <v>0</v>
      </c>
      <c r="AK209" s="80">
        <f t="shared" si="229"/>
        <v>483840000</v>
      </c>
      <c r="AL209" s="196">
        <f t="shared" si="218"/>
        <v>0</v>
      </c>
    </row>
    <row r="210" spans="2:46" ht="61.9" customHeight="1" thickBot="1" x14ac:dyDescent="0.25">
      <c r="B210" s="296" t="s">
        <v>544</v>
      </c>
      <c r="C210" s="248" t="s">
        <v>546</v>
      </c>
      <c r="D210" s="297"/>
      <c r="E210" s="250" t="s">
        <v>180</v>
      </c>
      <c r="F210" s="333" t="s">
        <v>127</v>
      </c>
      <c r="G210" s="335" t="s">
        <v>129</v>
      </c>
      <c r="H210" s="298">
        <v>2021</v>
      </c>
      <c r="I210" s="298">
        <v>2025</v>
      </c>
      <c r="J210" s="30">
        <f>'[1]Summary for IPSIS'!$H$153+'[1]Summary for IPSIS'!$I$153</f>
        <v>0</v>
      </c>
      <c r="K210" s="30">
        <f>'[1]Summary for IPSIS'!$J$154</f>
        <v>0</v>
      </c>
      <c r="L210" s="38">
        <f t="shared" si="219"/>
        <v>0</v>
      </c>
      <c r="M210" s="30">
        <f>'[1]Summary for IPSIS'!$T$153+'[1]Summary for IPSIS'!$U$153</f>
        <v>1234800</v>
      </c>
      <c r="N210" s="30">
        <f>'[1]Summary for IPSIS'!$V$153</f>
        <v>0</v>
      </c>
      <c r="O210" s="80">
        <f t="shared" si="220"/>
        <v>1234800</v>
      </c>
      <c r="P210" s="33">
        <f>'[1]Summary for IPSIS'!$AF$153+'[1]Summary for IPSIS'!$AG$153</f>
        <v>360000</v>
      </c>
      <c r="Q210" s="38">
        <f>'[1]Summary for IPSIS'!$AH$153</f>
        <v>0</v>
      </c>
      <c r="R210" s="80">
        <f t="shared" si="221"/>
        <v>360000</v>
      </c>
      <c r="S210" s="33">
        <f>'[1]Summary for IPSIS'!$AR$153+'[1]Summary for IPSIS'!$AS$153</f>
        <v>0</v>
      </c>
      <c r="T210" s="38">
        <f>'[1]Summary for IPSIS'!$AT$153</f>
        <v>0</v>
      </c>
      <c r="U210" s="80">
        <f t="shared" si="222"/>
        <v>0</v>
      </c>
      <c r="V210" s="33">
        <f>'[1]Summary for IPSIS'!$BD$153+'[1]Summary for IPSIS'!$BE$153</f>
        <v>0</v>
      </c>
      <c r="W210" s="38">
        <f>'[1]Summary for IPSIS'!$BF$153</f>
        <v>0</v>
      </c>
      <c r="X210" s="80">
        <f t="shared" si="223"/>
        <v>0</v>
      </c>
      <c r="Y210" s="208">
        <f t="shared" si="224"/>
        <v>1594800</v>
      </c>
      <c r="Z210" s="208">
        <f t="shared" si="225"/>
        <v>0</v>
      </c>
      <c r="AA210" s="208">
        <f t="shared" si="226"/>
        <v>1594800</v>
      </c>
      <c r="AB210" s="33">
        <f>'[1]Summary for IPSIS'!$L$153+'[1]Summary for IPSIS'!$X$153+'[1]Summary for IPSIS'!$AJ$153</f>
        <v>0</v>
      </c>
      <c r="AC210" s="38">
        <f>0</f>
        <v>0</v>
      </c>
      <c r="AD210" s="80">
        <f t="shared" si="227"/>
        <v>0</v>
      </c>
      <c r="AE210" s="33">
        <f>0</f>
        <v>0</v>
      </c>
      <c r="AF210" s="38">
        <f>0</f>
        <v>0</v>
      </c>
      <c r="AG210" s="314"/>
      <c r="AH210" s="80">
        <f t="shared" si="228"/>
        <v>0</v>
      </c>
      <c r="AI210" s="33">
        <f>'[1]Summary for IPSIS'!$AV$153+'[1]Summary for IPSIS'!$BH$153</f>
        <v>0</v>
      </c>
      <c r="AJ210" s="38">
        <f>0</f>
        <v>0</v>
      </c>
      <c r="AK210" s="80">
        <f t="shared" si="229"/>
        <v>0</v>
      </c>
      <c r="AL210" s="196">
        <f t="shared" si="218"/>
        <v>-1594800</v>
      </c>
    </row>
    <row r="211" spans="2:46" s="6" customFormat="1" ht="26.45" customHeight="1" thickBot="1" x14ac:dyDescent="0.25">
      <c r="B211" s="56"/>
      <c r="C211" s="63" t="s">
        <v>73</v>
      </c>
      <c r="D211" s="64"/>
      <c r="E211" s="64"/>
      <c r="F211" s="54"/>
      <c r="G211" s="54"/>
      <c r="H211" s="54"/>
      <c r="I211" s="54"/>
      <c r="J211" s="55">
        <f>SUM(J202:J210)</f>
        <v>350865360</v>
      </c>
      <c r="K211" s="55">
        <f t="shared" ref="K211:AL211" si="230">SUM(K202:K210)</f>
        <v>0</v>
      </c>
      <c r="L211" s="55">
        <f t="shared" si="230"/>
        <v>350865360</v>
      </c>
      <c r="M211" s="55">
        <f t="shared" si="230"/>
        <v>358082560</v>
      </c>
      <c r="N211" s="55">
        <f t="shared" si="230"/>
        <v>0</v>
      </c>
      <c r="O211" s="55">
        <f t="shared" si="230"/>
        <v>358082560</v>
      </c>
      <c r="P211" s="55">
        <f t="shared" si="230"/>
        <v>357207760</v>
      </c>
      <c r="Q211" s="55">
        <f t="shared" si="230"/>
        <v>0</v>
      </c>
      <c r="R211" s="55">
        <f t="shared" si="230"/>
        <v>357207760</v>
      </c>
      <c r="S211" s="55">
        <f t="shared" si="230"/>
        <v>353061136</v>
      </c>
      <c r="T211" s="55">
        <f t="shared" si="230"/>
        <v>0</v>
      </c>
      <c r="U211" s="55">
        <f t="shared" si="230"/>
        <v>353061136</v>
      </c>
      <c r="V211" s="55">
        <f t="shared" si="230"/>
        <v>353061136</v>
      </c>
      <c r="W211" s="55">
        <f t="shared" si="230"/>
        <v>0</v>
      </c>
      <c r="X211" s="55">
        <f t="shared" si="230"/>
        <v>353061136</v>
      </c>
      <c r="Y211" s="318">
        <f t="shared" si="230"/>
        <v>1772277952</v>
      </c>
      <c r="Z211" s="318">
        <f t="shared" si="230"/>
        <v>0</v>
      </c>
      <c r="AA211" s="318">
        <f t="shared" si="230"/>
        <v>1772277952</v>
      </c>
      <c r="AB211" s="55">
        <f t="shared" si="230"/>
        <v>792554880</v>
      </c>
      <c r="AC211" s="55">
        <f t="shared" si="230"/>
        <v>0</v>
      </c>
      <c r="AD211" s="55">
        <f t="shared" si="230"/>
        <v>792554880</v>
      </c>
      <c r="AE211" s="55">
        <f t="shared" si="230"/>
        <v>450776400</v>
      </c>
      <c r="AF211" s="55">
        <f t="shared" si="230"/>
        <v>0</v>
      </c>
      <c r="AG211" s="55">
        <f t="shared" si="230"/>
        <v>0</v>
      </c>
      <c r="AH211" s="55">
        <f t="shared" si="230"/>
        <v>450776400</v>
      </c>
      <c r="AI211" s="55">
        <f t="shared" si="230"/>
        <v>523827072</v>
      </c>
      <c r="AJ211" s="55">
        <f t="shared" si="230"/>
        <v>0</v>
      </c>
      <c r="AK211" s="55">
        <f t="shared" si="230"/>
        <v>523827072</v>
      </c>
      <c r="AL211" s="162">
        <f t="shared" si="230"/>
        <v>-5119600</v>
      </c>
      <c r="AM211" s="35"/>
      <c r="AN211" s="35"/>
      <c r="AO211" s="35"/>
      <c r="AP211" s="35"/>
      <c r="AQ211" s="35"/>
      <c r="AR211" s="35"/>
      <c r="AS211" s="35"/>
      <c r="AT211" s="35"/>
    </row>
    <row r="212" spans="2:46" ht="58.5" customHeight="1" x14ac:dyDescent="0.2">
      <c r="B212" s="149">
        <v>6.2</v>
      </c>
      <c r="C212" s="398" t="s">
        <v>547</v>
      </c>
      <c r="D212" s="399"/>
      <c r="E212" s="187"/>
      <c r="F212" s="73"/>
      <c r="G212" s="73"/>
      <c r="H212" s="79"/>
      <c r="I212" s="79"/>
      <c r="J212" s="78"/>
      <c r="K212" s="78"/>
      <c r="L212" s="76"/>
      <c r="M212" s="78"/>
      <c r="N212" s="78"/>
      <c r="O212" s="76"/>
      <c r="P212" s="78"/>
      <c r="Q212" s="76"/>
      <c r="R212" s="76"/>
      <c r="S212" s="78"/>
      <c r="T212" s="76"/>
      <c r="U212" s="76"/>
      <c r="V212" s="78"/>
      <c r="W212" s="76"/>
      <c r="X212" s="76"/>
      <c r="Y212" s="78"/>
      <c r="Z212" s="78"/>
      <c r="AA212" s="78"/>
      <c r="AB212" s="78"/>
      <c r="AC212" s="76"/>
      <c r="AD212" s="76"/>
      <c r="AE212" s="78"/>
      <c r="AF212" s="76"/>
      <c r="AG212" s="76"/>
      <c r="AH212" s="76"/>
      <c r="AI212" s="78"/>
      <c r="AJ212" s="76"/>
      <c r="AK212" s="76"/>
      <c r="AL212" s="77"/>
    </row>
    <row r="213" spans="2:46" ht="26.45" customHeight="1" x14ac:dyDescent="0.2">
      <c r="B213" s="150"/>
      <c r="C213" s="107" t="s">
        <v>126</v>
      </c>
      <c r="D213" s="58"/>
      <c r="E213" s="58"/>
      <c r="F213" s="17"/>
      <c r="G213" s="17"/>
      <c r="H213" s="15"/>
      <c r="I213" s="15"/>
      <c r="J213" s="33"/>
      <c r="K213" s="33"/>
      <c r="L213" s="38"/>
      <c r="M213" s="33"/>
      <c r="N213" s="33"/>
      <c r="O213" s="38"/>
      <c r="P213" s="33"/>
      <c r="Q213" s="38"/>
      <c r="R213" s="38"/>
      <c r="S213" s="33"/>
      <c r="T213" s="38"/>
      <c r="U213" s="38"/>
      <c r="V213" s="33"/>
      <c r="W213" s="38"/>
      <c r="X213" s="38"/>
      <c r="Y213" s="33"/>
      <c r="Z213" s="33"/>
      <c r="AA213" s="33"/>
      <c r="AB213" s="33"/>
      <c r="AC213" s="38"/>
      <c r="AD213" s="38"/>
      <c r="AE213" s="33"/>
      <c r="AF213" s="38"/>
      <c r="AG213" s="38"/>
      <c r="AH213" s="38"/>
      <c r="AI213" s="33"/>
      <c r="AJ213" s="38"/>
      <c r="AK213" s="38"/>
      <c r="AL213" s="39"/>
    </row>
    <row r="214" spans="2:46" ht="36" customHeight="1" x14ac:dyDescent="0.2">
      <c r="B214" s="47" t="s">
        <v>47</v>
      </c>
      <c r="C214" s="13" t="s">
        <v>551</v>
      </c>
      <c r="D214" s="14"/>
      <c r="E214" s="170" t="s">
        <v>180</v>
      </c>
      <c r="F214" s="16" t="s">
        <v>127</v>
      </c>
      <c r="G214" s="340" t="s">
        <v>129</v>
      </c>
      <c r="H214" s="108">
        <v>2021</v>
      </c>
      <c r="I214" s="108">
        <v>2025</v>
      </c>
      <c r="J214" s="30">
        <f>'[1]Summary for IPSIS'!$H$155+'[1]Summary for IPSIS'!$I$155</f>
        <v>3537400</v>
      </c>
      <c r="K214" s="36">
        <f>'[1]Summary for IPSIS'!$J$155</f>
        <v>0</v>
      </c>
      <c r="L214" s="38">
        <f>SUM(J214:K214)</f>
        <v>3537400</v>
      </c>
      <c r="M214" s="30">
        <f>'[1]Summary for IPSIS'!$T$155+'[1]Summary for IPSIS'!$U$155</f>
        <v>3537400</v>
      </c>
      <c r="N214" s="36">
        <f>'[1]Summary for IPSIS'!$V$155</f>
        <v>0</v>
      </c>
      <c r="O214" s="38">
        <f>SUM(M214:N214)</f>
        <v>3537400</v>
      </c>
      <c r="P214" s="33">
        <f>'[1]Summary for IPSIS'!$AF$155+'[1]Summary for IPSIS'!$AG$155</f>
        <v>3537400</v>
      </c>
      <c r="Q214" s="38">
        <f>'[1]Summary for IPSIS'!$AH$155</f>
        <v>0</v>
      </c>
      <c r="R214" s="38">
        <f>SUM(P214:Q214)</f>
        <v>3537400</v>
      </c>
      <c r="S214" s="33">
        <f>'[1]Summary for IPSIS'!$AR$155+'[1]Summary for IPSIS'!$AS$155</f>
        <v>3537400</v>
      </c>
      <c r="T214" s="38">
        <f>'[1]Summary for IPSIS'!$AT$155</f>
        <v>0</v>
      </c>
      <c r="U214" s="38">
        <f>SUM(S214:T214)</f>
        <v>3537400</v>
      </c>
      <c r="V214" s="33">
        <f>'[1]Summary for IPSIS'!$BD$155+'[1]Summary for IPSIS'!$BE$155</f>
        <v>3537400</v>
      </c>
      <c r="W214" s="38">
        <f>'[1]Summary for IPSIS'!$BF$155</f>
        <v>0</v>
      </c>
      <c r="X214" s="38">
        <f>SUM(V214:W214)</f>
        <v>3537400</v>
      </c>
      <c r="Y214" s="33">
        <f>J214+M214+P214+S214+V214</f>
        <v>17687000</v>
      </c>
      <c r="Z214" s="33">
        <f>K214+N214+Q214+T214+W214</f>
        <v>0</v>
      </c>
      <c r="AA214" s="33">
        <f>SUM(Y214:Z214)</f>
        <v>17687000</v>
      </c>
      <c r="AB214" s="33">
        <f>'[1]Summary for IPSIS'!$L$155+'[1]Summary for IPSIS'!$X$155+'[1]Summary for IPSIS'!$AJ$155</f>
        <v>10612200</v>
      </c>
      <c r="AC214" s="38">
        <f>0</f>
        <v>0</v>
      </c>
      <c r="AD214" s="38">
        <f>SUM(AB214:AC214)</f>
        <v>10612200</v>
      </c>
      <c r="AE214" s="33">
        <f>0</f>
        <v>0</v>
      </c>
      <c r="AF214" s="38">
        <f>0</f>
        <v>0</v>
      </c>
      <c r="AG214" s="38"/>
      <c r="AH214" s="38">
        <f>SUM(AE214:AF214)</f>
        <v>0</v>
      </c>
      <c r="AI214" s="33">
        <f>'[1]Summary for IPSIS'!$AV$155+'[1]Summary for IPSIS'!$BH$155</f>
        <v>7074800</v>
      </c>
      <c r="AJ214" s="38">
        <f>0</f>
        <v>0</v>
      </c>
      <c r="AK214" s="38">
        <f>SUM(AI214:AJ214)</f>
        <v>7074800</v>
      </c>
      <c r="AL214" s="189">
        <f t="shared" ref="AL214:AL226" si="231">SUM(AK214+AH214+AD214)-AA214</f>
        <v>0</v>
      </c>
    </row>
    <row r="215" spans="2:46" ht="36" x14ac:dyDescent="0.2">
      <c r="B215" s="47" t="s">
        <v>48</v>
      </c>
      <c r="C215" s="13" t="s">
        <v>501</v>
      </c>
      <c r="D215" s="14"/>
      <c r="E215" s="170" t="s">
        <v>180</v>
      </c>
      <c r="F215" s="16" t="s">
        <v>127</v>
      </c>
      <c r="G215" s="344" t="s">
        <v>552</v>
      </c>
      <c r="H215" s="108">
        <v>2021</v>
      </c>
      <c r="I215" s="108">
        <v>2025</v>
      </c>
      <c r="J215" s="30">
        <f>'[1]Summary for IPSIS'!$H$156+'[1]Summary for IPSIS'!$I$156</f>
        <v>0</v>
      </c>
      <c r="K215" s="36">
        <f>'[1]Summary for IPSIS'!$J$156</f>
        <v>0</v>
      </c>
      <c r="L215" s="38">
        <f t="shared" ref="L215:L226" si="232">SUM(J215:K215)</f>
        <v>0</v>
      </c>
      <c r="M215" s="30">
        <f>'[1]Summary for IPSIS'!$T$156+'[1]Summary for IPSIS'!$U$156</f>
        <v>4545600</v>
      </c>
      <c r="N215" s="36">
        <f>'[1]Summary for IPSIS'!$V$156</f>
        <v>0</v>
      </c>
      <c r="O215" s="38">
        <f t="shared" ref="O215:O226" si="233">SUM(M215:N215)</f>
        <v>4545600</v>
      </c>
      <c r="P215" s="33">
        <f>'[1]Summary for IPSIS'!$AF$156+'[1]Summary for IPSIS'!$AG$156</f>
        <v>1205280</v>
      </c>
      <c r="Q215" s="38">
        <f>'[1]Summary for IPSIS'!$AH$156</f>
        <v>0</v>
      </c>
      <c r="R215" s="38">
        <f t="shared" ref="R215:R226" si="234">SUM(P215:Q215)</f>
        <v>1205280</v>
      </c>
      <c r="S215" s="33">
        <f>'[1]Summary for IPSIS'!$AR$155+'[1]Summary for IPSIS'!$AS$155</f>
        <v>3537400</v>
      </c>
      <c r="T215" s="38">
        <f>'[1]Summary for IPSIS'!$AT$156</f>
        <v>0</v>
      </c>
      <c r="U215" s="38">
        <f t="shared" ref="U215:U226" si="235">SUM(S215:T215)</f>
        <v>3537400</v>
      </c>
      <c r="V215" s="33">
        <f>'[1]Summary for IPSIS'!$BD$156+'[1]Summary for IPSIS'!$BE$156</f>
        <v>1205280</v>
      </c>
      <c r="W215" s="38">
        <f>'[1]Summary for IPSIS'!$BF$156</f>
        <v>0</v>
      </c>
      <c r="X215" s="38">
        <f t="shared" ref="X215:X226" si="236">SUM(V215:W215)</f>
        <v>1205280</v>
      </c>
      <c r="Y215" s="33">
        <f t="shared" ref="Y215:Y226" si="237">J215+M215+P215+S215+V215</f>
        <v>10493560</v>
      </c>
      <c r="Z215" s="33">
        <f t="shared" ref="Z215:Z226" si="238">K215+N215+Q215+T215+W215</f>
        <v>0</v>
      </c>
      <c r="AA215" s="33">
        <f t="shared" ref="AA215:AA226" si="239">SUM(Y215:Z215)</f>
        <v>10493560</v>
      </c>
      <c r="AB215" s="33">
        <f>'[1]Summary for IPSIS'!$L$156+'[1]Summary for IPSIS'!$X$156+'[1]Summary for IPSIS'!$AJ$156</f>
        <v>5750880</v>
      </c>
      <c r="AC215" s="38">
        <f>0</f>
        <v>0</v>
      </c>
      <c r="AD215" s="38">
        <f t="shared" ref="AD215:AD226" si="240">SUM(AB215:AC215)</f>
        <v>5750880</v>
      </c>
      <c r="AE215" s="33">
        <f>0</f>
        <v>0</v>
      </c>
      <c r="AF215" s="38">
        <f>0</f>
        <v>0</v>
      </c>
      <c r="AG215" s="38"/>
      <c r="AH215" s="38">
        <f t="shared" ref="AH215:AH226" si="241">SUM(AE215:AF215)</f>
        <v>0</v>
      </c>
      <c r="AI215" s="33">
        <f>'[1]Summary for IPSIS'!$AV$156+'[1]Summary for IPSIS'!$BH$156</f>
        <v>2410560</v>
      </c>
      <c r="AJ215" s="38">
        <f>0</f>
        <v>0</v>
      </c>
      <c r="AK215" s="38">
        <f t="shared" ref="AK215:AK226" si="242">SUM(AI215:AJ215)</f>
        <v>2410560</v>
      </c>
      <c r="AL215" s="189">
        <f t="shared" si="231"/>
        <v>-2332120</v>
      </c>
    </row>
    <row r="216" spans="2:46" ht="36.75" thickBot="1" x14ac:dyDescent="0.25">
      <c r="B216" s="47" t="s">
        <v>49</v>
      </c>
      <c r="C216" s="13" t="s">
        <v>553</v>
      </c>
      <c r="D216" s="14"/>
      <c r="E216" s="172" t="s">
        <v>180</v>
      </c>
      <c r="F216" s="16" t="s">
        <v>159</v>
      </c>
      <c r="G216" s="340" t="s">
        <v>127</v>
      </c>
      <c r="H216" s="108">
        <v>2021</v>
      </c>
      <c r="I216" s="108">
        <v>2025</v>
      </c>
      <c r="J216" s="30">
        <f>'[1]Summary for IPSIS'!$H$157+'[1]Summary for IPSIS'!$I$157</f>
        <v>758976</v>
      </c>
      <c r="K216" s="36">
        <f>'[1]Summary for IPSIS'!$J$157</f>
        <v>0</v>
      </c>
      <c r="L216" s="38">
        <f t="shared" si="232"/>
        <v>758976</v>
      </c>
      <c r="M216" s="30">
        <f>'[1]Summary for IPSIS'!$T$157+'[1]Summary for IPSIS'!$U$157</f>
        <v>758976</v>
      </c>
      <c r="N216" s="36">
        <f>'[1]Summary for IPSIS'!$V$157</f>
        <v>0</v>
      </c>
      <c r="O216" s="38">
        <f t="shared" si="233"/>
        <v>758976</v>
      </c>
      <c r="P216" s="33">
        <f>'[1]Summary for IPSIS'!$AF$157+'[1]Summary for IPSIS'!$AG$157</f>
        <v>758976</v>
      </c>
      <c r="Q216" s="38">
        <f>'[1]Summary for IPSIS'!$AH$157</f>
        <v>0</v>
      </c>
      <c r="R216" s="38">
        <f t="shared" si="234"/>
        <v>758976</v>
      </c>
      <c r="S216" s="33">
        <f>'[1]Summary for IPSIS'!$AR$157+'[1]Summary for IPSIS'!$AS$157</f>
        <v>0</v>
      </c>
      <c r="T216" s="38">
        <f>'[1]Summary for IPSIS'!$AT$157</f>
        <v>0</v>
      </c>
      <c r="U216" s="38">
        <f t="shared" si="235"/>
        <v>0</v>
      </c>
      <c r="V216" s="33">
        <f>'[1]Summary for IPSIS'!$BD$157+'[1]Summary for IPSIS'!$BE$157</f>
        <v>0</v>
      </c>
      <c r="W216" s="38">
        <f>'[1]Summary for IPSIS'!$BF$157</f>
        <v>0</v>
      </c>
      <c r="X216" s="38">
        <f t="shared" si="236"/>
        <v>0</v>
      </c>
      <c r="Y216" s="33">
        <f t="shared" si="237"/>
        <v>2276928</v>
      </c>
      <c r="Z216" s="33">
        <f t="shared" si="238"/>
        <v>0</v>
      </c>
      <c r="AA216" s="33">
        <f t="shared" si="239"/>
        <v>2276928</v>
      </c>
      <c r="AB216" s="33">
        <f>'[1]Summary for IPSIS'!$L$157+'[1]Summary for IPSIS'!$X$157+'[1]Summary for IPSIS'!$AJ$157</f>
        <v>2276928</v>
      </c>
      <c r="AC216" s="38">
        <f>0</f>
        <v>0</v>
      </c>
      <c r="AD216" s="38">
        <f t="shared" si="240"/>
        <v>2276928</v>
      </c>
      <c r="AE216" s="33">
        <f>0</f>
        <v>0</v>
      </c>
      <c r="AF216" s="38">
        <f>0</f>
        <v>0</v>
      </c>
      <c r="AG216" s="38"/>
      <c r="AH216" s="38">
        <f t="shared" si="241"/>
        <v>0</v>
      </c>
      <c r="AI216" s="33">
        <f>'[1]Summary for IPSIS'!$AV$157+'[1]Summary for IPSIS'!$BH$157</f>
        <v>0</v>
      </c>
      <c r="AJ216" s="38">
        <f>0</f>
        <v>0</v>
      </c>
      <c r="AK216" s="38">
        <f t="shared" si="242"/>
        <v>0</v>
      </c>
      <c r="AL216" s="189">
        <f t="shared" si="231"/>
        <v>0</v>
      </c>
    </row>
    <row r="217" spans="2:46" s="6" customFormat="1" ht="26.45" customHeight="1" thickBot="1" x14ac:dyDescent="0.25">
      <c r="B217" s="56"/>
      <c r="C217" s="63" t="s">
        <v>74</v>
      </c>
      <c r="D217" s="64"/>
      <c r="E217" s="64"/>
      <c r="F217" s="54"/>
      <c r="G217" s="54"/>
      <c r="H217" s="54"/>
      <c r="I217" s="54"/>
      <c r="J217" s="55">
        <f>SUM(J214:J216)</f>
        <v>4296376</v>
      </c>
      <c r="K217" s="55">
        <f t="shared" ref="K217:AL217" si="243">SUM(K214:K216)</f>
        <v>0</v>
      </c>
      <c r="L217" s="55">
        <f t="shared" si="243"/>
        <v>4296376</v>
      </c>
      <c r="M217" s="55">
        <f t="shared" si="243"/>
        <v>8841976</v>
      </c>
      <c r="N217" s="55">
        <f t="shared" si="243"/>
        <v>0</v>
      </c>
      <c r="O217" s="55">
        <f t="shared" si="243"/>
        <v>8841976</v>
      </c>
      <c r="P217" s="55">
        <f t="shared" si="243"/>
        <v>5501656</v>
      </c>
      <c r="Q217" s="55">
        <f t="shared" si="243"/>
        <v>0</v>
      </c>
      <c r="R217" s="55">
        <f t="shared" si="243"/>
        <v>5501656</v>
      </c>
      <c r="S217" s="55">
        <f t="shared" si="243"/>
        <v>7074800</v>
      </c>
      <c r="T217" s="55">
        <f t="shared" si="243"/>
        <v>0</v>
      </c>
      <c r="U217" s="55">
        <f t="shared" si="243"/>
        <v>7074800</v>
      </c>
      <c r="V217" s="55">
        <f t="shared" si="243"/>
        <v>4742680</v>
      </c>
      <c r="W217" s="55">
        <f t="shared" si="243"/>
        <v>0</v>
      </c>
      <c r="X217" s="55">
        <f t="shared" si="243"/>
        <v>4742680</v>
      </c>
      <c r="Y217" s="318">
        <f t="shared" si="243"/>
        <v>30457488</v>
      </c>
      <c r="Z217" s="318">
        <f t="shared" si="243"/>
        <v>0</v>
      </c>
      <c r="AA217" s="318">
        <f t="shared" si="243"/>
        <v>30457488</v>
      </c>
      <c r="AB217" s="55">
        <f t="shared" si="243"/>
        <v>18640008</v>
      </c>
      <c r="AC217" s="55">
        <f t="shared" si="243"/>
        <v>0</v>
      </c>
      <c r="AD217" s="55">
        <f t="shared" si="243"/>
        <v>18640008</v>
      </c>
      <c r="AE217" s="55">
        <f t="shared" si="243"/>
        <v>0</v>
      </c>
      <c r="AF217" s="55">
        <f t="shared" si="243"/>
        <v>0</v>
      </c>
      <c r="AG217" s="55"/>
      <c r="AH217" s="55">
        <f t="shared" si="243"/>
        <v>0</v>
      </c>
      <c r="AI217" s="55">
        <f t="shared" si="243"/>
        <v>9485360</v>
      </c>
      <c r="AJ217" s="55">
        <f t="shared" si="243"/>
        <v>0</v>
      </c>
      <c r="AK217" s="55">
        <f t="shared" si="243"/>
        <v>9485360</v>
      </c>
      <c r="AL217" s="162">
        <f t="shared" si="243"/>
        <v>-2332120</v>
      </c>
      <c r="AM217" s="35"/>
      <c r="AN217" s="35"/>
      <c r="AO217" s="35"/>
      <c r="AP217" s="35"/>
      <c r="AQ217" s="35"/>
      <c r="AR217" s="35"/>
      <c r="AS217" s="35"/>
      <c r="AT217" s="35"/>
    </row>
    <row r="218" spans="2:46" ht="58.5" customHeight="1" x14ac:dyDescent="0.2">
      <c r="B218" s="338">
        <v>6.3</v>
      </c>
      <c r="C218" s="398" t="s">
        <v>554</v>
      </c>
      <c r="D218" s="399"/>
      <c r="E218" s="337"/>
      <c r="F218" s="73"/>
      <c r="G218" s="73"/>
      <c r="H218" s="79"/>
      <c r="I218" s="79"/>
      <c r="J218" s="78"/>
      <c r="K218" s="78"/>
      <c r="L218" s="76"/>
      <c r="M218" s="78"/>
      <c r="N218" s="78"/>
      <c r="O218" s="76"/>
      <c r="P218" s="78"/>
      <c r="Q218" s="76"/>
      <c r="R218" s="76"/>
      <c r="S218" s="78"/>
      <c r="T218" s="76"/>
      <c r="U218" s="76"/>
      <c r="V218" s="78"/>
      <c r="W218" s="76"/>
      <c r="X218" s="76"/>
      <c r="Y218" s="78"/>
      <c r="Z218" s="78"/>
      <c r="AA218" s="78"/>
      <c r="AB218" s="78"/>
      <c r="AC218" s="76"/>
      <c r="AD218" s="76"/>
      <c r="AE218" s="78"/>
      <c r="AF218" s="76"/>
      <c r="AG218" s="76"/>
      <c r="AH218" s="76"/>
      <c r="AI218" s="78"/>
      <c r="AJ218" s="76"/>
      <c r="AK218" s="76"/>
      <c r="AL218" s="77"/>
    </row>
    <row r="219" spans="2:46" ht="26.45" customHeight="1" x14ac:dyDescent="0.2">
      <c r="B219" s="339"/>
      <c r="C219" s="107" t="s">
        <v>126</v>
      </c>
      <c r="D219" s="58"/>
      <c r="E219" s="58"/>
      <c r="F219" s="17"/>
      <c r="G219" s="17"/>
      <c r="H219" s="15"/>
      <c r="I219" s="15"/>
      <c r="J219" s="33"/>
      <c r="K219" s="33"/>
      <c r="L219" s="38"/>
      <c r="M219" s="33"/>
      <c r="N219" s="33"/>
      <c r="O219" s="38"/>
      <c r="P219" s="33"/>
      <c r="Q219" s="38"/>
      <c r="R219" s="38"/>
      <c r="S219" s="33"/>
      <c r="T219" s="38"/>
      <c r="U219" s="38"/>
      <c r="V219" s="33"/>
      <c r="W219" s="38"/>
      <c r="X219" s="38"/>
      <c r="Y219" s="33"/>
      <c r="Z219" s="33"/>
      <c r="AA219" s="33"/>
      <c r="AB219" s="33"/>
      <c r="AC219" s="38"/>
      <c r="AD219" s="38"/>
      <c r="AE219" s="33"/>
      <c r="AF219" s="38"/>
      <c r="AG219" s="38"/>
      <c r="AH219" s="38"/>
      <c r="AI219" s="33"/>
      <c r="AJ219" s="38"/>
      <c r="AK219" s="38"/>
      <c r="AL219" s="39"/>
    </row>
    <row r="220" spans="2:46" ht="25.5" x14ac:dyDescent="0.2">
      <c r="B220" s="47" t="s">
        <v>557</v>
      </c>
      <c r="C220" s="322" t="s">
        <v>556</v>
      </c>
      <c r="D220" s="14"/>
      <c r="E220" s="170" t="s">
        <v>129</v>
      </c>
      <c r="F220" s="16" t="s">
        <v>129</v>
      </c>
      <c r="G220" s="340" t="s">
        <v>144</v>
      </c>
      <c r="H220" s="108">
        <v>2021</v>
      </c>
      <c r="I220" s="108">
        <v>2025</v>
      </c>
      <c r="J220" s="30">
        <f>'[1]Summary for IPSIS'!$H$159+'[1]Summary for IPSIS'!$I$159</f>
        <v>228000</v>
      </c>
      <c r="K220" s="36">
        <f>'[1]Summary for IPSIS'!$J$159</f>
        <v>0</v>
      </c>
      <c r="L220" s="38">
        <f t="shared" si="232"/>
        <v>228000</v>
      </c>
      <c r="M220" s="30">
        <f>'[1]Summary for IPSIS'!$T$159+'[1]Summary for IPSIS'!$U$159</f>
        <v>315600</v>
      </c>
      <c r="N220" s="36">
        <f>'[1]Summary for IPSIS'!$V$159</f>
        <v>0</v>
      </c>
      <c r="O220" s="38">
        <f t="shared" si="233"/>
        <v>315600</v>
      </c>
      <c r="P220" s="33">
        <f>'[1]Summary for IPSIS'!$AF$159+'[1]Summary for IPSIS'!$AG$159</f>
        <v>315600</v>
      </c>
      <c r="Q220" s="38">
        <f>'[1]Summary for IPSIS'!$AH$159</f>
        <v>0</v>
      </c>
      <c r="R220" s="38">
        <f t="shared" si="234"/>
        <v>315600</v>
      </c>
      <c r="S220" s="33">
        <f>'[1]Summary for IPSIS'!$AR$159+'[1]Summary for IPSIS'!$AS$159</f>
        <v>315600</v>
      </c>
      <c r="T220" s="38">
        <f>'[1]Summary for IPSIS'!$AT$159</f>
        <v>0</v>
      </c>
      <c r="U220" s="38">
        <f t="shared" si="235"/>
        <v>315600</v>
      </c>
      <c r="V220" s="33">
        <f>'[1]Summary for IPSIS'!$BD$159+'[1]Summary for IPSIS'!$BE$159</f>
        <v>315600</v>
      </c>
      <c r="W220" s="38">
        <f>'[1]Summary for IPSIS'!$BF$159</f>
        <v>0</v>
      </c>
      <c r="X220" s="38">
        <f t="shared" si="236"/>
        <v>315600</v>
      </c>
      <c r="Y220" s="33">
        <f t="shared" si="237"/>
        <v>1490400</v>
      </c>
      <c r="Z220" s="33">
        <f t="shared" si="238"/>
        <v>0</v>
      </c>
      <c r="AA220" s="33">
        <f t="shared" si="239"/>
        <v>1490400</v>
      </c>
      <c r="AB220" s="33">
        <f>'[1]Summary for IPSIS'!$L$159+'[1]Summary for IPSIS'!$X$159+'[1]Summary for IPSIS'!$AJ$159</f>
        <v>0</v>
      </c>
      <c r="AC220" s="38">
        <f>0</f>
        <v>0</v>
      </c>
      <c r="AD220" s="38">
        <f t="shared" si="240"/>
        <v>0</v>
      </c>
      <c r="AE220" s="33">
        <f>0</f>
        <v>0</v>
      </c>
      <c r="AF220" s="38">
        <f>0</f>
        <v>0</v>
      </c>
      <c r="AG220" s="38"/>
      <c r="AH220" s="38">
        <f t="shared" si="241"/>
        <v>0</v>
      </c>
      <c r="AI220" s="33">
        <f>'[1]Summary for IPSIS'!$AV$159+'[1]Summary for IPSIS'!$BH$159</f>
        <v>0</v>
      </c>
      <c r="AJ220" s="38">
        <f>0</f>
        <v>0</v>
      </c>
      <c r="AK220" s="38">
        <f t="shared" si="242"/>
        <v>0</v>
      </c>
      <c r="AL220" s="189">
        <f t="shared" si="231"/>
        <v>-1490400</v>
      </c>
    </row>
    <row r="221" spans="2:46" ht="38.25" customHeight="1" x14ac:dyDescent="0.2">
      <c r="B221" s="47" t="s">
        <v>558</v>
      </c>
      <c r="C221" s="13" t="s">
        <v>564</v>
      </c>
      <c r="D221" s="14"/>
      <c r="E221" s="170" t="s">
        <v>180</v>
      </c>
      <c r="F221" s="16" t="s">
        <v>127</v>
      </c>
      <c r="G221" s="340" t="s">
        <v>534</v>
      </c>
      <c r="H221" s="108">
        <v>2021</v>
      </c>
      <c r="I221" s="108">
        <v>2025</v>
      </c>
      <c r="J221" s="30">
        <f>'[1]Summary for IPSIS'!$H$160+'[1]Summary for IPSIS'!$I$160</f>
        <v>12000000</v>
      </c>
      <c r="K221" s="36">
        <f>'[1]Summary for IPSIS'!$J$160</f>
        <v>0</v>
      </c>
      <c r="L221" s="38">
        <f t="shared" si="232"/>
        <v>12000000</v>
      </c>
      <c r="M221" s="30">
        <f>'[1]Summary for IPSIS'!$T$160+'[1]Summary for IPSIS'!$U$160</f>
        <v>12000000</v>
      </c>
      <c r="N221" s="36">
        <f>'[1]Summary for IPSIS'!$V$160</f>
        <v>0</v>
      </c>
      <c r="O221" s="38">
        <f t="shared" si="233"/>
        <v>12000000</v>
      </c>
      <c r="P221" s="33">
        <f>'[1]Summary for IPSIS'!$AF$160+'[1]Summary for IPSIS'!$AG$160</f>
        <v>12000000</v>
      </c>
      <c r="Q221" s="38">
        <f>'[1]Summary for IPSIS'!$AH$160</f>
        <v>0</v>
      </c>
      <c r="R221" s="38">
        <f t="shared" si="234"/>
        <v>12000000</v>
      </c>
      <c r="S221" s="33">
        <f>'[1]Summary for IPSIS'!$AR$160+'[1]Summary for IPSIS'!$AS$160</f>
        <v>12000000</v>
      </c>
      <c r="T221" s="38">
        <f>'[1]Summary for IPSIS'!$AT$160</f>
        <v>0</v>
      </c>
      <c r="U221" s="38">
        <f t="shared" si="235"/>
        <v>12000000</v>
      </c>
      <c r="V221" s="33">
        <f>'[1]Summary for IPSIS'!$BD$160+'[1]Summary for IPSIS'!$BE$160</f>
        <v>12000000</v>
      </c>
      <c r="W221" s="38">
        <f>'[1]Summary for IPSIS'!$BF$160</f>
        <v>0</v>
      </c>
      <c r="X221" s="38">
        <f t="shared" si="236"/>
        <v>12000000</v>
      </c>
      <c r="Y221" s="33">
        <f t="shared" si="237"/>
        <v>60000000</v>
      </c>
      <c r="Z221" s="33">
        <f t="shared" si="238"/>
        <v>0</v>
      </c>
      <c r="AA221" s="33">
        <f t="shared" si="239"/>
        <v>60000000</v>
      </c>
      <c r="AB221" s="33">
        <f>'[1]Summary for IPSIS'!$L$160+'[1]Summary for IPSIS'!$X$160+'[1]Summary for IPSIS'!$AJ$160</f>
        <v>36000000</v>
      </c>
      <c r="AC221" s="38">
        <f>0</f>
        <v>0</v>
      </c>
      <c r="AD221" s="38">
        <f t="shared" si="240"/>
        <v>36000000</v>
      </c>
      <c r="AE221" s="33">
        <f>0</f>
        <v>0</v>
      </c>
      <c r="AF221" s="38">
        <f>0</f>
        <v>0</v>
      </c>
      <c r="AG221" s="38"/>
      <c r="AH221" s="38">
        <f t="shared" si="241"/>
        <v>0</v>
      </c>
      <c r="AI221" s="33">
        <f>'[1]Summary for IPSIS'!$AV$160+'[1]Summary for IPSIS'!$BH$160</f>
        <v>24000000</v>
      </c>
      <c r="AJ221" s="38">
        <f>0</f>
        <v>0</v>
      </c>
      <c r="AK221" s="38">
        <f t="shared" si="242"/>
        <v>24000000</v>
      </c>
      <c r="AL221" s="189">
        <f t="shared" si="231"/>
        <v>0</v>
      </c>
    </row>
    <row r="222" spans="2:46" ht="36" x14ac:dyDescent="0.2">
      <c r="B222" s="47" t="s">
        <v>559</v>
      </c>
      <c r="C222" s="13" t="s">
        <v>566</v>
      </c>
      <c r="D222" s="14"/>
      <c r="E222" s="170" t="s">
        <v>690</v>
      </c>
      <c r="F222" s="16" t="s">
        <v>144</v>
      </c>
      <c r="G222" s="340" t="s">
        <v>567</v>
      </c>
      <c r="H222" s="108">
        <v>2021</v>
      </c>
      <c r="I222" s="108">
        <v>2025</v>
      </c>
      <c r="J222" s="30">
        <f>'[1]Summary for IPSIS'!$H$161+'[1]Summary for IPSIS'!$I$161</f>
        <v>1233080</v>
      </c>
      <c r="K222" s="36">
        <f>'[1]Summary for IPSIS'!$J$161</f>
        <v>0</v>
      </c>
      <c r="L222" s="38">
        <f t="shared" si="232"/>
        <v>1233080</v>
      </c>
      <c r="M222" s="30">
        <f>'[1]Summary for IPSIS'!$T$161+'[1]Summary for IPSIS'!$U$161</f>
        <v>1233080</v>
      </c>
      <c r="N222" s="36">
        <f>'[1]Summary for IPSIS'!$V$161</f>
        <v>0</v>
      </c>
      <c r="O222" s="38">
        <f t="shared" si="233"/>
        <v>1233080</v>
      </c>
      <c r="P222" s="33">
        <f>'[1]Summary for IPSIS'!$AF$161+'[1]Summary for IPSIS'!$AG$161</f>
        <v>1233080</v>
      </c>
      <c r="Q222" s="38">
        <f>'[1]Summary for IPSIS'!$AH$161</f>
        <v>0</v>
      </c>
      <c r="R222" s="38">
        <f t="shared" si="234"/>
        <v>1233080</v>
      </c>
      <c r="S222" s="33">
        <f>'[1]Summary for IPSIS'!$AR$161+'[1]Summary for IPSIS'!$AS$161</f>
        <v>1233080</v>
      </c>
      <c r="T222" s="38">
        <f>'[1]Summary for IPSIS'!$AT$161</f>
        <v>0</v>
      </c>
      <c r="U222" s="38">
        <f t="shared" si="235"/>
        <v>1233080</v>
      </c>
      <c r="V222" s="33">
        <f>'[1]Summary for IPSIS'!$BD$161+'[1]Summary for IPSIS'!$BE$161</f>
        <v>1233080</v>
      </c>
      <c r="W222" s="38">
        <f>'[1]Summary for IPSIS'!$BF$161</f>
        <v>0</v>
      </c>
      <c r="X222" s="38">
        <f t="shared" si="236"/>
        <v>1233080</v>
      </c>
      <c r="Y222" s="33">
        <f t="shared" si="237"/>
        <v>6165400</v>
      </c>
      <c r="Z222" s="33">
        <f t="shared" si="238"/>
        <v>0</v>
      </c>
      <c r="AA222" s="33">
        <f t="shared" si="239"/>
        <v>6165400</v>
      </c>
      <c r="AB222" s="33">
        <f>'[1]Summary for IPSIS'!$L$161+'[1]Summary for IPSIS'!$X$161+'[1]Summary for IPSIS'!$AJ$161</f>
        <v>0</v>
      </c>
      <c r="AC222" s="38">
        <f>0</f>
        <v>0</v>
      </c>
      <c r="AD222" s="38">
        <f t="shared" si="240"/>
        <v>0</v>
      </c>
      <c r="AE222" s="33">
        <f>0</f>
        <v>0</v>
      </c>
      <c r="AF222" s="38">
        <f>0</f>
        <v>0</v>
      </c>
      <c r="AG222" s="38"/>
      <c r="AH222" s="38">
        <f t="shared" si="241"/>
        <v>0</v>
      </c>
      <c r="AI222" s="33">
        <f>'[1]Summary for IPSIS'!$AV$161+'[1]Summary for IPSIS'!$BH$161</f>
        <v>0</v>
      </c>
      <c r="AJ222" s="38">
        <f>0</f>
        <v>0</v>
      </c>
      <c r="AK222" s="38">
        <f t="shared" si="242"/>
        <v>0</v>
      </c>
      <c r="AL222" s="189">
        <f t="shared" si="231"/>
        <v>-6165400</v>
      </c>
    </row>
    <row r="223" spans="2:46" ht="24" customHeight="1" x14ac:dyDescent="0.2">
      <c r="B223" s="47" t="s">
        <v>560</v>
      </c>
      <c r="C223" s="13" t="s">
        <v>568</v>
      </c>
      <c r="D223" s="14"/>
      <c r="E223" s="170" t="s">
        <v>691</v>
      </c>
      <c r="F223" s="16" t="s">
        <v>144</v>
      </c>
      <c r="G223" s="340" t="s">
        <v>129</v>
      </c>
      <c r="H223" s="108">
        <v>2021</v>
      </c>
      <c r="I223" s="108">
        <v>2025</v>
      </c>
      <c r="J223" s="30">
        <f>'[1]Summary for IPSIS'!$H$162+'[1]Summary for IPSIS'!$I$162</f>
        <v>1205280</v>
      </c>
      <c r="K223" s="36">
        <f>'[1]Summary for IPSIS'!$J$162</f>
        <v>0</v>
      </c>
      <c r="L223" s="38">
        <f t="shared" si="232"/>
        <v>1205280</v>
      </c>
      <c r="M223" s="30">
        <f>'[1]Summary for IPSIS'!$T$162+'[1]Summary for IPSIS'!$U$162</f>
        <v>1205280</v>
      </c>
      <c r="N223" s="36">
        <f>'[1]Summary for IPSIS'!$V$162</f>
        <v>0</v>
      </c>
      <c r="O223" s="38">
        <f t="shared" si="233"/>
        <v>1205280</v>
      </c>
      <c r="P223" s="33">
        <f>'[1]Summary for IPSIS'!$AF$162+'[1]Summary for IPSIS'!$AG$162</f>
        <v>1205280</v>
      </c>
      <c r="Q223" s="38">
        <f>'[1]Summary for IPSIS'!$AH$162</f>
        <v>0</v>
      </c>
      <c r="R223" s="38">
        <f t="shared" si="234"/>
        <v>1205280</v>
      </c>
      <c r="S223" s="33">
        <f>'[1]Summary for IPSIS'!$AR$162+'[1]Summary for IPSIS'!$AS$162</f>
        <v>1205280</v>
      </c>
      <c r="T223" s="38">
        <f>'[1]Summary for IPSIS'!$AT$162</f>
        <v>0</v>
      </c>
      <c r="U223" s="38">
        <f t="shared" si="235"/>
        <v>1205280</v>
      </c>
      <c r="V223" s="33">
        <f>'[1]Summary for IPSIS'!$BD$162+'[1]Summary for IPSIS'!$BE$162</f>
        <v>1205280</v>
      </c>
      <c r="W223" s="38">
        <f>'[1]Summary for IPSIS'!$BF$162</f>
        <v>0</v>
      </c>
      <c r="X223" s="38">
        <f t="shared" si="236"/>
        <v>1205280</v>
      </c>
      <c r="Y223" s="33">
        <f t="shared" si="237"/>
        <v>6026400</v>
      </c>
      <c r="Z223" s="33">
        <f t="shared" si="238"/>
        <v>0</v>
      </c>
      <c r="AA223" s="33">
        <f t="shared" si="239"/>
        <v>6026400</v>
      </c>
      <c r="AB223" s="33">
        <f>'[1]Summary for IPSIS'!$L$162+'[1]Summary for IPSIS'!$X$162+'[1]Summary for IPSIS'!$AJ$162</f>
        <v>3615840</v>
      </c>
      <c r="AC223" s="38">
        <f>0</f>
        <v>0</v>
      </c>
      <c r="AD223" s="38">
        <f t="shared" si="240"/>
        <v>3615840</v>
      </c>
      <c r="AE223" s="33">
        <f>0</f>
        <v>0</v>
      </c>
      <c r="AF223" s="38">
        <f>0</f>
        <v>0</v>
      </c>
      <c r="AG223" s="38"/>
      <c r="AH223" s="38">
        <f t="shared" si="241"/>
        <v>0</v>
      </c>
      <c r="AI223" s="33">
        <f>'[1]Summary for IPSIS'!$AV$162+'[1]Summary for IPSIS'!$BH$162</f>
        <v>2410560</v>
      </c>
      <c r="AJ223" s="38">
        <f>0</f>
        <v>0</v>
      </c>
      <c r="AK223" s="38">
        <f t="shared" si="242"/>
        <v>2410560</v>
      </c>
      <c r="AL223" s="189">
        <f t="shared" si="231"/>
        <v>0</v>
      </c>
    </row>
    <row r="224" spans="2:46" ht="36" customHeight="1" x14ac:dyDescent="0.2">
      <c r="B224" s="47" t="s">
        <v>561</v>
      </c>
      <c r="C224" s="13" t="s">
        <v>569</v>
      </c>
      <c r="D224" s="14"/>
      <c r="E224" s="170" t="s">
        <v>692</v>
      </c>
      <c r="F224" s="16" t="s">
        <v>144</v>
      </c>
      <c r="G224" s="344" t="s">
        <v>565</v>
      </c>
      <c r="H224" s="108">
        <v>2021</v>
      </c>
      <c r="I224" s="108">
        <v>2025</v>
      </c>
      <c r="J224" s="30">
        <f>'[1]Summary for IPSIS'!$H$163+'[1]Summary for IPSIS'!$I$163</f>
        <v>107690400</v>
      </c>
      <c r="K224" s="36">
        <f>'[1]Summary for IPSIS'!$J$163</f>
        <v>0</v>
      </c>
      <c r="L224" s="38">
        <f t="shared" si="232"/>
        <v>107690400</v>
      </c>
      <c r="M224" s="30">
        <f>'[1]Summary for IPSIS'!$T$163+'[1]Summary for IPSIS'!$U$163</f>
        <v>107690400</v>
      </c>
      <c r="N224" s="36">
        <f>'[1]Summary for IPSIS'!$V$163</f>
        <v>0</v>
      </c>
      <c r="O224" s="38">
        <f t="shared" si="233"/>
        <v>107690400</v>
      </c>
      <c r="P224" s="33">
        <f>'[1]Summary for IPSIS'!$AF$163+'[1]Summary for IPSIS'!$AG$163</f>
        <v>107690400</v>
      </c>
      <c r="Q224" s="38">
        <f>'[1]Summary for IPSIS'!$AH$163</f>
        <v>0</v>
      </c>
      <c r="R224" s="38">
        <f t="shared" si="234"/>
        <v>107690400</v>
      </c>
      <c r="S224" s="33">
        <f>'[1]Summary for IPSIS'!$AR$163+'[1]Summary for IPSIS'!$AS$163</f>
        <v>107690400</v>
      </c>
      <c r="T224" s="38">
        <f>'[1]Summary for IPSIS'!$AT$163</f>
        <v>0</v>
      </c>
      <c r="U224" s="38">
        <f t="shared" si="235"/>
        <v>107690400</v>
      </c>
      <c r="V224" s="33">
        <f>'[1]Summary for IPSIS'!$BD$163+'[1]Summary for IPSIS'!$BE$163</f>
        <v>107690400</v>
      </c>
      <c r="W224" s="38">
        <f>'[1]Summary for IPSIS'!$BF$163</f>
        <v>0</v>
      </c>
      <c r="X224" s="38">
        <f t="shared" si="236"/>
        <v>107690400</v>
      </c>
      <c r="Y224" s="33">
        <f t="shared" si="237"/>
        <v>538452000</v>
      </c>
      <c r="Z224" s="33">
        <f t="shared" si="238"/>
        <v>0</v>
      </c>
      <c r="AA224" s="33">
        <f t="shared" si="239"/>
        <v>538452000</v>
      </c>
      <c r="AB224" s="33">
        <f>'[1]Summary for IPSIS'!$L$163+'[1]Summary for IPSIS'!$X$163+'[1]Summary for IPSIS'!$AJ$163</f>
        <v>323071200</v>
      </c>
      <c r="AC224" s="38">
        <f>0</f>
        <v>0</v>
      </c>
      <c r="AD224" s="38">
        <f t="shared" si="240"/>
        <v>323071200</v>
      </c>
      <c r="AE224" s="33">
        <f>0</f>
        <v>0</v>
      </c>
      <c r="AF224" s="38">
        <f>0</f>
        <v>0</v>
      </c>
      <c r="AG224" s="38"/>
      <c r="AH224" s="38">
        <f t="shared" si="241"/>
        <v>0</v>
      </c>
      <c r="AI224" s="33">
        <f>'[1]Summary for IPSIS'!$AV$163+'[1]Summary for IPSIS'!$BH$163</f>
        <v>215380800</v>
      </c>
      <c r="AJ224" s="38">
        <f>0</f>
        <v>0</v>
      </c>
      <c r="AK224" s="38">
        <f t="shared" si="242"/>
        <v>215380800</v>
      </c>
      <c r="AL224" s="189">
        <f t="shared" si="231"/>
        <v>0</v>
      </c>
    </row>
    <row r="225" spans="2:46" ht="36" x14ac:dyDescent="0.2">
      <c r="B225" s="47" t="s">
        <v>562</v>
      </c>
      <c r="C225" s="13" t="s">
        <v>570</v>
      </c>
      <c r="D225" s="14"/>
      <c r="E225" s="170" t="s">
        <v>129</v>
      </c>
      <c r="F225" s="16" t="s">
        <v>129</v>
      </c>
      <c r="G225" s="340" t="s">
        <v>144</v>
      </c>
      <c r="H225" s="108">
        <v>2021</v>
      </c>
      <c r="I225" s="108">
        <v>2025</v>
      </c>
      <c r="J225" s="30">
        <f>'[1]Summary for IPSIS'!$H$164+'[1]Summary for IPSIS'!$I$164</f>
        <v>1205280</v>
      </c>
      <c r="K225" s="36">
        <f>'[1]Summary for IPSIS'!$J$164</f>
        <v>0</v>
      </c>
      <c r="L225" s="38">
        <f t="shared" si="232"/>
        <v>1205280</v>
      </c>
      <c r="M225" s="30">
        <f>'[1]Summary for IPSIS'!$T$164+'[1]Summary for IPSIS'!$U$164</f>
        <v>1205280</v>
      </c>
      <c r="N225" s="36">
        <f>'[1]Summary for IPSIS'!$V$164</f>
        <v>0</v>
      </c>
      <c r="O225" s="38">
        <f t="shared" si="233"/>
        <v>1205280</v>
      </c>
      <c r="P225" s="33">
        <f>'[1]Summary for IPSIS'!$AF$164+'[1]Summary for IPSIS'!$AG$164</f>
        <v>1205280</v>
      </c>
      <c r="Q225" s="38">
        <f>'[1]Summary for IPSIS'!$AH$164</f>
        <v>0</v>
      </c>
      <c r="R225" s="38">
        <f t="shared" si="234"/>
        <v>1205280</v>
      </c>
      <c r="S225" s="33">
        <f>'[1]Summary for IPSIS'!$AR$164+'[1]Summary for IPSIS'!$AS$164</f>
        <v>1205280</v>
      </c>
      <c r="T225" s="38">
        <f>'[1]Summary for IPSIS'!$AT$164</f>
        <v>0</v>
      </c>
      <c r="U225" s="38">
        <f t="shared" si="235"/>
        <v>1205280</v>
      </c>
      <c r="V225" s="33">
        <f>'[1]Summary for IPSIS'!$BD$164+'[1]Summary for IPSIS'!$BE$164</f>
        <v>1205280</v>
      </c>
      <c r="W225" s="38">
        <f>'[1]Summary for IPSIS'!$BF$164</f>
        <v>0</v>
      </c>
      <c r="X225" s="38">
        <f t="shared" si="236"/>
        <v>1205280</v>
      </c>
      <c r="Y225" s="33">
        <f t="shared" si="237"/>
        <v>6026400</v>
      </c>
      <c r="Z225" s="33">
        <f t="shared" si="238"/>
        <v>0</v>
      </c>
      <c r="AA225" s="33">
        <f t="shared" si="239"/>
        <v>6026400</v>
      </c>
      <c r="AB225" s="33">
        <f>'[1]Summary for IPSIS'!$L$164+'[1]Summary for IPSIS'!$X$164+'[1]Summary for IPSIS'!$AJ$164</f>
        <v>0</v>
      </c>
      <c r="AC225" s="38">
        <f>0</f>
        <v>0</v>
      </c>
      <c r="AD225" s="38">
        <f t="shared" si="240"/>
        <v>0</v>
      </c>
      <c r="AE225" s="33">
        <f>0</f>
        <v>0</v>
      </c>
      <c r="AF225" s="38">
        <f>6026400</f>
        <v>6026400</v>
      </c>
      <c r="AG225" s="38"/>
      <c r="AH225" s="38">
        <f t="shared" si="241"/>
        <v>6026400</v>
      </c>
      <c r="AI225" s="33">
        <f>'[1]Summary for IPSIS'!$AV$164+'[1]Summary for IPSIS'!$BH$164</f>
        <v>0</v>
      </c>
      <c r="AJ225" s="38">
        <f>0</f>
        <v>0</v>
      </c>
      <c r="AK225" s="38">
        <f t="shared" si="242"/>
        <v>0</v>
      </c>
      <c r="AL225" s="189">
        <f t="shared" si="231"/>
        <v>0</v>
      </c>
    </row>
    <row r="226" spans="2:46" ht="30.6" customHeight="1" thickBot="1" x14ac:dyDescent="0.25">
      <c r="B226" s="207" t="s">
        <v>563</v>
      </c>
      <c r="C226" s="212" t="s">
        <v>571</v>
      </c>
      <c r="D226" s="19"/>
      <c r="E226" s="192" t="s">
        <v>129</v>
      </c>
      <c r="F226" s="20" t="s">
        <v>129</v>
      </c>
      <c r="G226" s="21"/>
      <c r="H226" s="9">
        <v>2021</v>
      </c>
      <c r="I226" s="9">
        <v>2025</v>
      </c>
      <c r="J226" s="30">
        <f>'[1]Summary for IPSIS'!$H$165+'[1]Summary for IPSIS'!$I$165</f>
        <v>0</v>
      </c>
      <c r="K226" s="36">
        <f>'[1]Summary for IPSIS'!$J$165</f>
        <v>0</v>
      </c>
      <c r="L226" s="80">
        <f t="shared" si="232"/>
        <v>0</v>
      </c>
      <c r="M226" s="30">
        <f>'[1]Summary for IPSIS'!$T$165+'[1]Summary for IPSIS'!$U$165</f>
        <v>4695840</v>
      </c>
      <c r="N226" s="36">
        <f>'[1]Summary for IPSIS'!$V$165</f>
        <v>1150000</v>
      </c>
      <c r="O226" s="80">
        <f t="shared" si="233"/>
        <v>5845840</v>
      </c>
      <c r="P226" s="33">
        <f>'[1]Summary for IPSIS'!$AF$165+'[1]Summary for IPSIS'!$AG$165</f>
        <v>4695840</v>
      </c>
      <c r="Q226" s="38">
        <f>'[1]Summary for IPSIS'!$AH$165</f>
        <v>1150000</v>
      </c>
      <c r="R226" s="80">
        <f t="shared" si="234"/>
        <v>5845840</v>
      </c>
      <c r="S226" s="33">
        <f>'[1]Summary for IPSIS'!$AR$165+'[1]Summary for IPSIS'!$AS$165</f>
        <v>4695840</v>
      </c>
      <c r="T226" s="38">
        <f>'[1]Summary for IPSIS'!$AT$165</f>
        <v>1150000</v>
      </c>
      <c r="U226" s="80">
        <f t="shared" si="235"/>
        <v>5845840</v>
      </c>
      <c r="V226" s="33">
        <f>'[1]Summary for IPSIS'!$BD$165+'[1]Summary for IPSIS'!$BE$165</f>
        <v>4695840</v>
      </c>
      <c r="W226" s="38">
        <f>'[1]Summary for IPSIS'!$BF$165</f>
        <v>1150000</v>
      </c>
      <c r="X226" s="80">
        <f t="shared" si="236"/>
        <v>5845840</v>
      </c>
      <c r="Y226" s="208">
        <f t="shared" si="237"/>
        <v>18783360</v>
      </c>
      <c r="Z226" s="208">
        <f t="shared" si="238"/>
        <v>4600000</v>
      </c>
      <c r="AA226" s="208">
        <f t="shared" si="239"/>
        <v>23383360</v>
      </c>
      <c r="AB226" s="33">
        <f>'[1]Summary for IPSIS'!$L$165+'[1]Summary for IPSIS'!$X$165+'[1]Summary for IPSIS'!$AJ$165</f>
        <v>0</v>
      </c>
      <c r="AC226" s="38">
        <f>0</f>
        <v>0</v>
      </c>
      <c r="AD226" s="80">
        <f t="shared" si="240"/>
        <v>0</v>
      </c>
      <c r="AE226" s="33">
        <f>0</f>
        <v>0</v>
      </c>
      <c r="AF226" s="80">
        <f>0</f>
        <v>0</v>
      </c>
      <c r="AG226" s="80"/>
      <c r="AH226" s="80">
        <f t="shared" si="241"/>
        <v>0</v>
      </c>
      <c r="AI226" s="33">
        <f>'[1]Summary for IPSIS'!$AV$165+'[1]Summary for IPSIS'!$BH$165</f>
        <v>0</v>
      </c>
      <c r="AJ226" s="38">
        <f>0</f>
        <v>0</v>
      </c>
      <c r="AK226" s="80">
        <f t="shared" si="242"/>
        <v>0</v>
      </c>
      <c r="AL226" s="196">
        <f t="shared" si="231"/>
        <v>-23383360</v>
      </c>
    </row>
    <row r="227" spans="2:46" s="6" customFormat="1" ht="26.45" customHeight="1" thickBot="1" x14ac:dyDescent="0.25">
      <c r="B227" s="56"/>
      <c r="C227" s="63" t="s">
        <v>576</v>
      </c>
      <c r="D227" s="64"/>
      <c r="E227" s="64"/>
      <c r="F227" s="54"/>
      <c r="G227" s="54"/>
      <c r="H227" s="54"/>
      <c r="I227" s="54"/>
      <c r="J227" s="55">
        <f>SUM(J220:J226)</f>
        <v>123562040</v>
      </c>
      <c r="K227" s="55">
        <f t="shared" ref="K227:AL227" si="244">SUM(K220:K226)</f>
        <v>0</v>
      </c>
      <c r="L227" s="55">
        <f t="shared" si="244"/>
        <v>123562040</v>
      </c>
      <c r="M227" s="55">
        <f t="shared" si="244"/>
        <v>128345480</v>
      </c>
      <c r="N227" s="55">
        <f t="shared" si="244"/>
        <v>1150000</v>
      </c>
      <c r="O227" s="55">
        <f t="shared" si="244"/>
        <v>129495480</v>
      </c>
      <c r="P227" s="55">
        <f t="shared" si="244"/>
        <v>128345480</v>
      </c>
      <c r="Q227" s="55">
        <f t="shared" si="244"/>
        <v>1150000</v>
      </c>
      <c r="R227" s="55">
        <f t="shared" si="244"/>
        <v>129495480</v>
      </c>
      <c r="S227" s="55">
        <f t="shared" si="244"/>
        <v>128345480</v>
      </c>
      <c r="T227" s="55">
        <f t="shared" si="244"/>
        <v>1150000</v>
      </c>
      <c r="U227" s="55">
        <f t="shared" si="244"/>
        <v>129495480</v>
      </c>
      <c r="V227" s="55">
        <f t="shared" si="244"/>
        <v>128345480</v>
      </c>
      <c r="W227" s="55">
        <f t="shared" si="244"/>
        <v>1150000</v>
      </c>
      <c r="X227" s="55">
        <f t="shared" si="244"/>
        <v>129495480</v>
      </c>
      <c r="Y227" s="318">
        <f t="shared" si="244"/>
        <v>636943960</v>
      </c>
      <c r="Z227" s="318">
        <f t="shared" si="244"/>
        <v>4600000</v>
      </c>
      <c r="AA227" s="318">
        <f t="shared" si="244"/>
        <v>641543960</v>
      </c>
      <c r="AB227" s="55">
        <f t="shared" si="244"/>
        <v>362687040</v>
      </c>
      <c r="AC227" s="55">
        <f t="shared" si="244"/>
        <v>0</v>
      </c>
      <c r="AD227" s="55">
        <f t="shared" si="244"/>
        <v>362687040</v>
      </c>
      <c r="AE227" s="55">
        <f t="shared" si="244"/>
        <v>0</v>
      </c>
      <c r="AF227" s="55">
        <f t="shared" si="244"/>
        <v>6026400</v>
      </c>
      <c r="AG227" s="55"/>
      <c r="AH227" s="55">
        <f t="shared" si="244"/>
        <v>6026400</v>
      </c>
      <c r="AI227" s="55">
        <f t="shared" si="244"/>
        <v>241791360</v>
      </c>
      <c r="AJ227" s="55">
        <f t="shared" si="244"/>
        <v>0</v>
      </c>
      <c r="AK227" s="55">
        <f t="shared" si="244"/>
        <v>241791360</v>
      </c>
      <c r="AL227" s="162">
        <f t="shared" si="244"/>
        <v>-31039160</v>
      </c>
      <c r="AM227" s="35"/>
      <c r="AN227" s="35"/>
      <c r="AO227" s="35"/>
      <c r="AP227" s="35"/>
      <c r="AQ227" s="35"/>
      <c r="AR227" s="35"/>
      <c r="AS227" s="35"/>
      <c r="AT227" s="35"/>
    </row>
    <row r="228" spans="2:46" ht="58.5" customHeight="1" x14ac:dyDescent="0.2">
      <c r="B228" s="338">
        <v>6.4</v>
      </c>
      <c r="C228" s="398" t="s">
        <v>577</v>
      </c>
      <c r="D228" s="399"/>
      <c r="E228" s="337"/>
      <c r="F228" s="73"/>
      <c r="G228" s="73"/>
      <c r="H228" s="79"/>
      <c r="I228" s="79"/>
      <c r="J228" s="78"/>
      <c r="K228" s="78"/>
      <c r="L228" s="76"/>
      <c r="M228" s="78"/>
      <c r="N228" s="78"/>
      <c r="O228" s="76"/>
      <c r="P228" s="78"/>
      <c r="Q228" s="76"/>
      <c r="R228" s="76"/>
      <c r="S228" s="78"/>
      <c r="T228" s="76"/>
      <c r="U228" s="76"/>
      <c r="V228" s="78"/>
      <c r="W228" s="76"/>
      <c r="X228" s="76"/>
      <c r="Y228" s="78"/>
      <c r="Z228" s="78"/>
      <c r="AA228" s="78"/>
      <c r="AB228" s="78"/>
      <c r="AC228" s="76"/>
      <c r="AD228" s="76"/>
      <c r="AE228" s="78"/>
      <c r="AF228" s="76"/>
      <c r="AG228" s="76"/>
      <c r="AH228" s="76"/>
      <c r="AI228" s="78"/>
      <c r="AJ228" s="76"/>
      <c r="AK228" s="76"/>
      <c r="AL228" s="77"/>
    </row>
    <row r="229" spans="2:46" ht="26.45" customHeight="1" x14ac:dyDescent="0.2">
      <c r="B229" s="339"/>
      <c r="C229" s="107" t="s">
        <v>126</v>
      </c>
      <c r="D229" s="58"/>
      <c r="E229" s="58"/>
      <c r="F229" s="17"/>
      <c r="G229" s="17"/>
      <c r="H229" s="15"/>
      <c r="I229" s="15"/>
      <c r="J229" s="33"/>
      <c r="K229" s="33"/>
      <c r="L229" s="38"/>
      <c r="M229" s="33"/>
      <c r="N229" s="33"/>
      <c r="O229" s="38"/>
      <c r="P229" s="33"/>
      <c r="Q229" s="38"/>
      <c r="R229" s="38"/>
      <c r="S229" s="33"/>
      <c r="T229" s="38"/>
      <c r="U229" s="38"/>
      <c r="V229" s="33"/>
      <c r="W229" s="38"/>
      <c r="X229" s="38"/>
      <c r="Y229" s="33"/>
      <c r="Z229" s="33"/>
      <c r="AA229" s="33"/>
      <c r="AB229" s="33"/>
      <c r="AC229" s="38"/>
      <c r="AD229" s="38"/>
      <c r="AE229" s="33"/>
      <c r="AF229" s="38"/>
      <c r="AG229" s="38"/>
      <c r="AH229" s="38"/>
      <c r="AI229" s="33"/>
      <c r="AJ229" s="38"/>
      <c r="AK229" s="38"/>
      <c r="AL229" s="39"/>
    </row>
    <row r="230" spans="2:46" ht="53.25" customHeight="1" thickBot="1" x14ac:dyDescent="0.25">
      <c r="B230" s="296" t="s">
        <v>572</v>
      </c>
      <c r="C230" s="350" t="s">
        <v>579</v>
      </c>
      <c r="D230" s="348"/>
      <c r="E230" s="250" t="s">
        <v>129</v>
      </c>
      <c r="F230" s="333" t="s">
        <v>129</v>
      </c>
      <c r="G230" s="335" t="s">
        <v>580</v>
      </c>
      <c r="H230" s="349">
        <v>2021</v>
      </c>
      <c r="I230" s="349">
        <v>2025</v>
      </c>
      <c r="J230" s="253">
        <f>'[1]Summary for IPSIS'!$H$167+'[1]Summary for IPSIS'!$I$167</f>
        <v>342000</v>
      </c>
      <c r="K230" s="272">
        <f>'[1]Summary for IPSIS'!$J$167</f>
        <v>0</v>
      </c>
      <c r="L230" s="314">
        <f>SUM(J230:K230)</f>
        <v>342000</v>
      </c>
      <c r="M230" s="253">
        <f>'[1]Summary for IPSIS'!$T$167+'[1]Summary for IPSIS'!$U$167</f>
        <v>704400</v>
      </c>
      <c r="N230" s="272">
        <f>'[1]Summary for IPSIS'!$V$167</f>
        <v>0</v>
      </c>
      <c r="O230" s="314">
        <f>SUM(M230:N230)</f>
        <v>704400</v>
      </c>
      <c r="P230" s="346">
        <f>'[1]Summary for IPSIS'!$AF$167+'[1]Summary for IPSIS'!$AG$167</f>
        <v>704400</v>
      </c>
      <c r="Q230" s="314">
        <f>'[1]Summary for IPSIS'!$AH$167</f>
        <v>0</v>
      </c>
      <c r="R230" s="314">
        <f>SUM(P230:Q230)</f>
        <v>704400</v>
      </c>
      <c r="S230" s="346">
        <f>'[1]Summary for IPSIS'!$AR$167+'[1]Summary for IPSIS'!$AS$167</f>
        <v>915000</v>
      </c>
      <c r="T230" s="314">
        <f>'[1]Summary for IPSIS'!$AT$167</f>
        <v>0</v>
      </c>
      <c r="U230" s="314">
        <f>SUM(S230:T230)</f>
        <v>915000</v>
      </c>
      <c r="V230" s="346">
        <f>'[1]Summary for IPSIS'!$BD$167+'[1]Summary for IPSIS'!$BE$167</f>
        <v>915000</v>
      </c>
      <c r="W230" s="314">
        <f>'[1]Summary for IPSIS'!$BF$167</f>
        <v>0</v>
      </c>
      <c r="X230" s="314">
        <f>SUM(V230:W230)</f>
        <v>915000</v>
      </c>
      <c r="Y230" s="208">
        <f t="shared" ref="Y230:Z233" si="245">J230+M230+P230+S230+V230</f>
        <v>3580800</v>
      </c>
      <c r="Z230" s="208">
        <f t="shared" si="245"/>
        <v>0</v>
      </c>
      <c r="AA230" s="346">
        <f>SUM(Y230:Z230)</f>
        <v>3580800</v>
      </c>
      <c r="AB230" s="346">
        <f>'[1]Summary for IPSIS'!$L$167+'[1]Summary for IPSIS'!$X$167+'[1]Summary for IPSIS'!$AJ$167</f>
        <v>0</v>
      </c>
      <c r="AC230" s="314">
        <f>0</f>
        <v>0</v>
      </c>
      <c r="AD230" s="314">
        <f>SUM(AB230:AC230)</f>
        <v>0</v>
      </c>
      <c r="AE230" s="346">
        <f>0</f>
        <v>0</v>
      </c>
      <c r="AF230" s="314">
        <f>0</f>
        <v>0</v>
      </c>
      <c r="AG230" s="314"/>
      <c r="AH230" s="314">
        <f>AE230+AF230</f>
        <v>0</v>
      </c>
      <c r="AI230" s="346">
        <f>'[1]Summary for IPSIS'!$AV$167+'[1]Summary for IPSIS'!$BH$167</f>
        <v>0</v>
      </c>
      <c r="AJ230" s="314">
        <f>0</f>
        <v>0</v>
      </c>
      <c r="AK230" s="314">
        <f>SUM(AI230:AJ230)</f>
        <v>0</v>
      </c>
      <c r="AL230" s="196">
        <f t="shared" ref="AL230:AL233" si="246">SUM(AK230+AH230+AD230)-AA230</f>
        <v>-3580800</v>
      </c>
    </row>
    <row r="231" spans="2:46" ht="30.6" customHeight="1" thickBot="1" x14ac:dyDescent="0.25">
      <c r="B231" s="296" t="s">
        <v>573</v>
      </c>
      <c r="C231" s="350" t="s">
        <v>581</v>
      </c>
      <c r="D231" s="348"/>
      <c r="E231" s="250" t="s">
        <v>129</v>
      </c>
      <c r="F231" s="333" t="s">
        <v>129</v>
      </c>
      <c r="G231" s="335" t="s">
        <v>582</v>
      </c>
      <c r="H231" s="349">
        <v>2021</v>
      </c>
      <c r="I231" s="349">
        <v>2025</v>
      </c>
      <c r="J231" s="253">
        <f>'[1]Summary for IPSIS'!$H$168+'[1]Summary for IPSIS'!$I$168</f>
        <v>228000</v>
      </c>
      <c r="K231" s="272">
        <f>'[1]Summary for IPSIS'!$J$168</f>
        <v>0</v>
      </c>
      <c r="L231" s="314">
        <f t="shared" ref="L231:L233" si="247">SUM(J231:K231)</f>
        <v>228000</v>
      </c>
      <c r="M231" s="253">
        <f>'[1]Summary for IPSIS'!$T$168+'[1]Summary for IPSIS'!$U$168</f>
        <v>704400</v>
      </c>
      <c r="N231" s="272">
        <f>'[1]Summary for IPSIS'!$V$168</f>
        <v>0</v>
      </c>
      <c r="O231" s="314">
        <f t="shared" ref="O231:O233" si="248">SUM(M231:N231)</f>
        <v>704400</v>
      </c>
      <c r="P231" s="346">
        <f>'[1]Summary for IPSIS'!$AF$168+'[1]Summary for IPSIS'!$AG$168</f>
        <v>704400</v>
      </c>
      <c r="Q231" s="314">
        <f>'[1]Summary for IPSIS'!$AH$168</f>
        <v>0</v>
      </c>
      <c r="R231" s="314">
        <f t="shared" ref="R231:R233" si="249">SUM(P231:Q231)</f>
        <v>704400</v>
      </c>
      <c r="S231" s="346">
        <f>'[1]Summary for IPSIS'!$AR$168+'[1]Summary for IPSIS'!$AS$168</f>
        <v>704400</v>
      </c>
      <c r="T231" s="314">
        <f>'[1]Summary for IPSIS'!$AT$168</f>
        <v>0</v>
      </c>
      <c r="U231" s="314">
        <f t="shared" ref="U231:U233" si="250">SUM(S231:T231)</f>
        <v>704400</v>
      </c>
      <c r="V231" s="346">
        <f>'[1]Summary for IPSIS'!$BD$168+'[1]Summary for IPSIS'!$BE$168</f>
        <v>704400</v>
      </c>
      <c r="W231" s="314">
        <f>'[1]Summary for IPSIS'!$BF$168</f>
        <v>0</v>
      </c>
      <c r="X231" s="314">
        <f t="shared" ref="X231:X233" si="251">SUM(V231:W231)</f>
        <v>704400</v>
      </c>
      <c r="Y231" s="208">
        <f t="shared" si="245"/>
        <v>3045600</v>
      </c>
      <c r="Z231" s="208">
        <f t="shared" si="245"/>
        <v>0</v>
      </c>
      <c r="AA231" s="346">
        <f t="shared" ref="AA231:AA233" si="252">SUM(Y231:Z231)</f>
        <v>3045600</v>
      </c>
      <c r="AB231" s="346">
        <f>'[1]Summary for IPSIS'!$L$168+'[1]Summary for IPSIS'!$X$168+'[1]Summary for IPSIS'!$AJ$168</f>
        <v>0</v>
      </c>
      <c r="AC231" s="314">
        <f>0</f>
        <v>0</v>
      </c>
      <c r="AD231" s="314">
        <f t="shared" ref="AD231:AD233" si="253">SUM(AB231:AC231)</f>
        <v>0</v>
      </c>
      <c r="AE231" s="346">
        <f>0</f>
        <v>0</v>
      </c>
      <c r="AF231" s="314">
        <f>0</f>
        <v>0</v>
      </c>
      <c r="AG231" s="314"/>
      <c r="AH231" s="314">
        <f t="shared" ref="AH231:AH233" si="254">AE231+AF231</f>
        <v>0</v>
      </c>
      <c r="AI231" s="346">
        <f>'[1]Summary for IPSIS'!$AV$168+'[1]Summary for IPSIS'!$BH$168</f>
        <v>0</v>
      </c>
      <c r="AJ231" s="314">
        <f>0</f>
        <v>0</v>
      </c>
      <c r="AK231" s="314">
        <f t="shared" ref="AK231:AK233" si="255">SUM(AI231:AJ231)</f>
        <v>0</v>
      </c>
      <c r="AL231" s="196">
        <f t="shared" si="246"/>
        <v>-3045600</v>
      </c>
    </row>
    <row r="232" spans="2:46" ht="30.6" customHeight="1" thickBot="1" x14ac:dyDescent="0.25">
      <c r="B232" s="296" t="s">
        <v>574</v>
      </c>
      <c r="C232" s="350" t="s">
        <v>584</v>
      </c>
      <c r="D232" s="348"/>
      <c r="E232" s="250" t="s">
        <v>129</v>
      </c>
      <c r="F232" s="333" t="s">
        <v>129</v>
      </c>
      <c r="G232" s="335" t="s">
        <v>583</v>
      </c>
      <c r="H232" s="349">
        <v>2021</v>
      </c>
      <c r="I232" s="349">
        <v>2025</v>
      </c>
      <c r="J232" s="253">
        <f>'[1]Summary for IPSIS'!$H$169+'[1]Summary for IPSIS'!$I$169</f>
        <v>933080</v>
      </c>
      <c r="K232" s="272">
        <f>'[1]Summary for IPSIS'!$J$169</f>
        <v>0</v>
      </c>
      <c r="L232" s="314">
        <f t="shared" si="247"/>
        <v>933080</v>
      </c>
      <c r="M232" s="253">
        <f>'[1]Summary for IPSIS'!$T$169+'[1]Summary for IPSIS'!$U$169</f>
        <v>443920</v>
      </c>
      <c r="N232" s="272">
        <f>'[1]Summary for IPSIS'!$V$169</f>
        <v>0</v>
      </c>
      <c r="O232" s="314">
        <f t="shared" si="248"/>
        <v>443920</v>
      </c>
      <c r="P232" s="346">
        <f>'[1]Summary for IPSIS'!$AF$169+'[1]Summary for IPSIS'!$AG$169</f>
        <v>443920</v>
      </c>
      <c r="Q232" s="314">
        <f>'[1]Summary for IPSIS'!$AH$169</f>
        <v>0</v>
      </c>
      <c r="R232" s="314">
        <f t="shared" si="249"/>
        <v>443920</v>
      </c>
      <c r="S232" s="346">
        <f>'[1]Summary for IPSIS'!$AR$169+'[1]Summary for IPSIS'!$AS$169</f>
        <v>443920</v>
      </c>
      <c r="T232" s="314">
        <f>'[1]Summary for IPSIS'!$AT$169</f>
        <v>0</v>
      </c>
      <c r="U232" s="314">
        <f t="shared" si="250"/>
        <v>443920</v>
      </c>
      <c r="V232" s="346">
        <f>'[1]Summary for IPSIS'!$BD$169+'[1]Summary for IPSIS'!$BE$169</f>
        <v>443920</v>
      </c>
      <c r="W232" s="314">
        <f>'[1]Summary for IPSIS'!$BF$169</f>
        <v>0</v>
      </c>
      <c r="X232" s="314">
        <f t="shared" si="251"/>
        <v>443920</v>
      </c>
      <c r="Y232" s="208">
        <f t="shared" si="245"/>
        <v>2708760</v>
      </c>
      <c r="Z232" s="208">
        <f t="shared" si="245"/>
        <v>0</v>
      </c>
      <c r="AA232" s="346">
        <f t="shared" si="252"/>
        <v>2708760</v>
      </c>
      <c r="AB232" s="346">
        <f>'[1]Summary for IPSIS'!$L$169+'[1]Summary for IPSIS'!$X$169+'[1]Summary for IPSIS'!$AJ$169</f>
        <v>887840</v>
      </c>
      <c r="AC232" s="314">
        <f>0</f>
        <v>0</v>
      </c>
      <c r="AD232" s="314">
        <f t="shared" si="253"/>
        <v>887840</v>
      </c>
      <c r="AE232" s="346">
        <f>705000</f>
        <v>705000</v>
      </c>
      <c r="AF232" s="314">
        <f>0</f>
        <v>0</v>
      </c>
      <c r="AG232" s="314"/>
      <c r="AH232" s="314">
        <f t="shared" si="254"/>
        <v>705000</v>
      </c>
      <c r="AI232" s="346">
        <f>'[1]Summary for IPSIS'!$AV$169+'[1]Summary for IPSIS'!$BH$169</f>
        <v>887840</v>
      </c>
      <c r="AJ232" s="314">
        <f>0</f>
        <v>0</v>
      </c>
      <c r="AK232" s="314">
        <f t="shared" si="255"/>
        <v>887840</v>
      </c>
      <c r="AL232" s="196">
        <f t="shared" si="246"/>
        <v>-228080</v>
      </c>
    </row>
    <row r="233" spans="2:46" ht="30.6" customHeight="1" thickBot="1" x14ac:dyDescent="0.25">
      <c r="B233" s="296" t="s">
        <v>575</v>
      </c>
      <c r="C233" s="347" t="s">
        <v>585</v>
      </c>
      <c r="D233" s="348"/>
      <c r="E233" s="250"/>
      <c r="F233" s="351" t="s">
        <v>586</v>
      </c>
      <c r="G233" s="335" t="s">
        <v>587</v>
      </c>
      <c r="H233" s="349">
        <v>2021</v>
      </c>
      <c r="I233" s="349">
        <v>2025</v>
      </c>
      <c r="J233" s="253">
        <f>'[1]Summary for IPSIS'!$H$170+'[1]Summary for IPSIS'!$I$170</f>
        <v>1445280</v>
      </c>
      <c r="K233" s="272">
        <f>'[1]Summary for IPSIS'!$J$170</f>
        <v>0</v>
      </c>
      <c r="L233" s="314">
        <f t="shared" si="247"/>
        <v>1445280</v>
      </c>
      <c r="M233" s="253">
        <f>'[1]Summary for IPSIS'!$T$170+'[1]Summary for IPSIS'!$U$170</f>
        <v>1445280</v>
      </c>
      <c r="N233" s="272">
        <f>'[1]Summary for IPSIS'!$V$170</f>
        <v>0</v>
      </c>
      <c r="O233" s="314">
        <f t="shared" si="248"/>
        <v>1445280</v>
      </c>
      <c r="P233" s="346">
        <f>'[1]Summary for IPSIS'!$AF$170+'[1]Summary for IPSIS'!$AG$170</f>
        <v>1445280</v>
      </c>
      <c r="Q233" s="314">
        <f>'[1]Summary for IPSIS'!$AH$170</f>
        <v>0</v>
      </c>
      <c r="R233" s="314">
        <f t="shared" si="249"/>
        <v>1445280</v>
      </c>
      <c r="S233" s="346">
        <f>'[1]Summary for IPSIS'!$AR$170+'[1]Summary for IPSIS'!$AS$170</f>
        <v>1445280</v>
      </c>
      <c r="T233" s="314">
        <f>'[1]Summary for IPSIS'!$AT$170</f>
        <v>0</v>
      </c>
      <c r="U233" s="314">
        <f t="shared" si="250"/>
        <v>1445280</v>
      </c>
      <c r="V233" s="346">
        <f>'[1]Summary for IPSIS'!$BD$170+'[1]Summary for IPSIS'!$BE$170</f>
        <v>0</v>
      </c>
      <c r="W233" s="314">
        <f>'[1]Summary for IPSIS'!$BF$170</f>
        <v>0</v>
      </c>
      <c r="X233" s="314">
        <f t="shared" si="251"/>
        <v>0</v>
      </c>
      <c r="Y233" s="208">
        <f t="shared" si="245"/>
        <v>5781120</v>
      </c>
      <c r="Z233" s="208">
        <f t="shared" si="245"/>
        <v>0</v>
      </c>
      <c r="AA233" s="346">
        <f t="shared" si="252"/>
        <v>5781120</v>
      </c>
      <c r="AB233" s="346">
        <f>'[1]Summary for IPSIS'!$L$170+'[1]Summary for IPSIS'!$X$170+'[1]Summary for IPSIS'!$AJ$170</f>
        <v>4335840</v>
      </c>
      <c r="AC233" s="314">
        <f>0</f>
        <v>0</v>
      </c>
      <c r="AD233" s="314">
        <f t="shared" si="253"/>
        <v>4335840</v>
      </c>
      <c r="AE233" s="346">
        <f>0</f>
        <v>0</v>
      </c>
      <c r="AF233" s="314">
        <f>0</f>
        <v>0</v>
      </c>
      <c r="AG233" s="314"/>
      <c r="AH233" s="314">
        <f t="shared" si="254"/>
        <v>0</v>
      </c>
      <c r="AI233" s="346">
        <f>'[1]Summary for IPSIS'!$AV$170+'[1]Summary for IPSIS'!$BH$170</f>
        <v>1445280</v>
      </c>
      <c r="AJ233" s="314">
        <f>0</f>
        <v>0</v>
      </c>
      <c r="AK233" s="314">
        <f t="shared" si="255"/>
        <v>1445280</v>
      </c>
      <c r="AL233" s="196">
        <f t="shared" si="246"/>
        <v>0</v>
      </c>
    </row>
    <row r="234" spans="2:46" s="6" customFormat="1" ht="26.45" customHeight="1" thickBot="1" x14ac:dyDescent="0.25">
      <c r="B234" s="56"/>
      <c r="C234" s="63" t="s">
        <v>588</v>
      </c>
      <c r="D234" s="64"/>
      <c r="E234" s="64"/>
      <c r="F234" s="54"/>
      <c r="G234" s="54"/>
      <c r="H234" s="54"/>
      <c r="I234" s="54"/>
      <c r="J234" s="55">
        <f>SUM(J230:J233)</f>
        <v>2948360</v>
      </c>
      <c r="K234" s="55">
        <f t="shared" ref="K234:AL234" si="256">SUM(K230:K233)</f>
        <v>0</v>
      </c>
      <c r="L234" s="55">
        <f t="shared" si="256"/>
        <v>2948360</v>
      </c>
      <c r="M234" s="55">
        <f t="shared" si="256"/>
        <v>3298000</v>
      </c>
      <c r="N234" s="55">
        <f t="shared" si="256"/>
        <v>0</v>
      </c>
      <c r="O234" s="55">
        <f t="shared" si="256"/>
        <v>3298000</v>
      </c>
      <c r="P234" s="55">
        <f t="shared" si="256"/>
        <v>3298000</v>
      </c>
      <c r="Q234" s="55">
        <f t="shared" si="256"/>
        <v>0</v>
      </c>
      <c r="R234" s="55">
        <f t="shared" si="256"/>
        <v>3298000</v>
      </c>
      <c r="S234" s="55">
        <f t="shared" si="256"/>
        <v>3508600</v>
      </c>
      <c r="T234" s="55">
        <f t="shared" si="256"/>
        <v>0</v>
      </c>
      <c r="U234" s="55">
        <f t="shared" si="256"/>
        <v>3508600</v>
      </c>
      <c r="V234" s="55">
        <f t="shared" si="256"/>
        <v>2063320</v>
      </c>
      <c r="W234" s="55">
        <f t="shared" si="256"/>
        <v>0</v>
      </c>
      <c r="X234" s="55">
        <f t="shared" si="256"/>
        <v>2063320</v>
      </c>
      <c r="Y234" s="318">
        <f t="shared" si="256"/>
        <v>15116280</v>
      </c>
      <c r="Z234" s="318">
        <f t="shared" si="256"/>
        <v>0</v>
      </c>
      <c r="AA234" s="318">
        <f t="shared" si="256"/>
        <v>15116280</v>
      </c>
      <c r="AB234" s="55">
        <f t="shared" si="256"/>
        <v>5223680</v>
      </c>
      <c r="AC234" s="55">
        <f t="shared" si="256"/>
        <v>0</v>
      </c>
      <c r="AD234" s="55">
        <f t="shared" si="256"/>
        <v>5223680</v>
      </c>
      <c r="AE234" s="55">
        <f t="shared" si="256"/>
        <v>705000</v>
      </c>
      <c r="AF234" s="55">
        <f t="shared" si="256"/>
        <v>0</v>
      </c>
      <c r="AG234" s="55">
        <f t="shared" si="256"/>
        <v>0</v>
      </c>
      <c r="AH234" s="55">
        <f t="shared" si="256"/>
        <v>705000</v>
      </c>
      <c r="AI234" s="55">
        <f t="shared" si="256"/>
        <v>2333120</v>
      </c>
      <c r="AJ234" s="55">
        <f t="shared" si="256"/>
        <v>0</v>
      </c>
      <c r="AK234" s="55">
        <f t="shared" si="256"/>
        <v>2333120</v>
      </c>
      <c r="AL234" s="162">
        <f t="shared" si="256"/>
        <v>-6854480</v>
      </c>
      <c r="AM234" s="35"/>
      <c r="AN234" s="35"/>
      <c r="AO234" s="35"/>
      <c r="AP234" s="35"/>
      <c r="AQ234" s="35"/>
      <c r="AR234" s="35"/>
      <c r="AS234" s="35"/>
      <c r="AT234" s="35"/>
    </row>
    <row r="235" spans="2:46" ht="39" customHeight="1" x14ac:dyDescent="0.2">
      <c r="B235" s="338">
        <v>6.5</v>
      </c>
      <c r="C235" s="398" t="s">
        <v>589</v>
      </c>
      <c r="D235" s="399"/>
      <c r="E235" s="337"/>
      <c r="F235" s="73"/>
      <c r="G235" s="73"/>
      <c r="H235" s="79"/>
      <c r="I235" s="79"/>
      <c r="J235" s="78"/>
      <c r="K235" s="78"/>
      <c r="L235" s="76"/>
      <c r="M235" s="78"/>
      <c r="N235" s="78"/>
      <c r="O235" s="76"/>
      <c r="P235" s="78"/>
      <c r="Q235" s="76"/>
      <c r="R235" s="76"/>
      <c r="S235" s="78"/>
      <c r="T235" s="76"/>
      <c r="U235" s="76"/>
      <c r="V235" s="78"/>
      <c r="W235" s="76"/>
      <c r="X235" s="76"/>
      <c r="Y235" s="78"/>
      <c r="Z235" s="78"/>
      <c r="AA235" s="78"/>
      <c r="AB235" s="78"/>
      <c r="AC235" s="76"/>
      <c r="AD235" s="76"/>
      <c r="AE235" s="78"/>
      <c r="AF235" s="76"/>
      <c r="AG235" s="76"/>
      <c r="AH235" s="76"/>
      <c r="AI235" s="78"/>
      <c r="AJ235" s="76"/>
      <c r="AK235" s="76"/>
      <c r="AL235" s="77"/>
    </row>
    <row r="236" spans="2:46" ht="21" customHeight="1" x14ac:dyDescent="0.2">
      <c r="B236" s="339"/>
      <c r="C236" s="107" t="s">
        <v>126</v>
      </c>
      <c r="D236" s="58"/>
      <c r="E236" s="58"/>
      <c r="F236" s="17"/>
      <c r="G236" s="17"/>
      <c r="H236" s="15"/>
      <c r="I236" s="15"/>
      <c r="J236" s="33"/>
      <c r="K236" s="33"/>
      <c r="L236" s="38"/>
      <c r="M236" s="33"/>
      <c r="N236" s="33"/>
      <c r="O236" s="38"/>
      <c r="P236" s="33"/>
      <c r="Q236" s="38"/>
      <c r="R236" s="38"/>
      <c r="S236" s="33"/>
      <c r="T236" s="38"/>
      <c r="U236" s="38"/>
      <c r="V236" s="33"/>
      <c r="W236" s="38"/>
      <c r="X236" s="38"/>
      <c r="Y236" s="33"/>
      <c r="Z236" s="33"/>
      <c r="AA236" s="33"/>
      <c r="AB236" s="33"/>
      <c r="AC236" s="38"/>
      <c r="AD236" s="38"/>
      <c r="AE236" s="33"/>
      <c r="AF236" s="38"/>
      <c r="AG236" s="38"/>
      <c r="AH236" s="38"/>
      <c r="AI236" s="33"/>
      <c r="AJ236" s="38"/>
      <c r="AK236" s="38"/>
      <c r="AL236" s="39"/>
    </row>
    <row r="237" spans="2:46" ht="30.6" customHeight="1" thickBot="1" x14ac:dyDescent="0.25">
      <c r="B237" s="296" t="s">
        <v>590</v>
      </c>
      <c r="C237" s="347" t="s">
        <v>594</v>
      </c>
      <c r="D237" s="348"/>
      <c r="E237" s="250" t="s">
        <v>180</v>
      </c>
      <c r="F237" s="333" t="s">
        <v>595</v>
      </c>
      <c r="G237" s="335" t="s">
        <v>596</v>
      </c>
      <c r="H237" s="349">
        <v>2021</v>
      </c>
      <c r="I237" s="349">
        <v>2022</v>
      </c>
      <c r="J237" s="253">
        <f>'[1]Summary for IPSIS'!$H$172+'[1]Summary for IPSIS'!$I$172</f>
        <v>1012400</v>
      </c>
      <c r="K237" s="272">
        <f>'[1]Summary for IPSIS'!$J$172</f>
        <v>0</v>
      </c>
      <c r="L237" s="314">
        <f>SUM(J237:K237)</f>
        <v>1012400</v>
      </c>
      <c r="M237" s="253">
        <f>'[1]Summary for IPSIS'!$T$172+'[1]Summary for IPSIS'!$U$172</f>
        <v>1012400</v>
      </c>
      <c r="N237" s="272">
        <f>'[1]Summary for IPSIS'!$V$172</f>
        <v>0</v>
      </c>
      <c r="O237" s="314">
        <f>SUM(M237:N237)</f>
        <v>1012400</v>
      </c>
      <c r="P237" s="346">
        <f>'[1]Summary for IPSIS'!$AF$172+'[1]Summary for IPSIS'!$AG$172</f>
        <v>1012400</v>
      </c>
      <c r="Q237" s="314">
        <f>'[1]Summary for IPSIS'!$AH$172</f>
        <v>0</v>
      </c>
      <c r="R237" s="314">
        <f>SUM(P237:Q237)</f>
        <v>1012400</v>
      </c>
      <c r="S237" s="346">
        <f>'[1]Summary for IPSIS'!$AR$172+'[1]Summary for IPSIS'!$AS$172</f>
        <v>1012400</v>
      </c>
      <c r="T237" s="314">
        <f>'[1]Summary for IPSIS'!$AT$172</f>
        <v>0</v>
      </c>
      <c r="U237" s="314">
        <f>SUM(S237:T237)</f>
        <v>1012400</v>
      </c>
      <c r="V237" s="346">
        <f>'[1]Summary for IPSIS'!$BD$172+'[1]Summary for IPSIS'!$BE$172</f>
        <v>1012400</v>
      </c>
      <c r="W237" s="314">
        <f>'[1]Summary for IPSIS'!$BF$172</f>
        <v>0</v>
      </c>
      <c r="X237" s="314">
        <f>SUM(V237:W237)</f>
        <v>1012400</v>
      </c>
      <c r="Y237" s="208">
        <f t="shared" ref="Y237:Z238" si="257">J237+M237+P237+S237+V237</f>
        <v>5062000</v>
      </c>
      <c r="Z237" s="208">
        <f t="shared" si="257"/>
        <v>0</v>
      </c>
      <c r="AA237" s="346">
        <f>SUM(Y237:Z237)</f>
        <v>5062000</v>
      </c>
      <c r="AB237" s="346">
        <f>'[1]Summary for IPSIS'!$L$172+'[1]Summary for IPSIS'!$X$172+'[1]Summary for IPSIS'!$AJ$172</f>
        <v>3037200</v>
      </c>
      <c r="AC237" s="314">
        <f>0</f>
        <v>0</v>
      </c>
      <c r="AD237" s="314">
        <f>SUM(AB237:AC237)</f>
        <v>3037200</v>
      </c>
      <c r="AE237" s="346">
        <f>0</f>
        <v>0</v>
      </c>
      <c r="AF237" s="314">
        <f>0</f>
        <v>0</v>
      </c>
      <c r="AG237" s="314"/>
      <c r="AH237" s="314">
        <f>AE237+AF237</f>
        <v>0</v>
      </c>
      <c r="AI237" s="346">
        <f>'[1]Summary for IPSIS'!$AV$172+'[1]Summary for IPSIS'!$BH$172</f>
        <v>2024800</v>
      </c>
      <c r="AJ237" s="314">
        <f>0</f>
        <v>0</v>
      </c>
      <c r="AK237" s="314">
        <f>SUM(AI237:AJ237)</f>
        <v>2024800</v>
      </c>
      <c r="AL237" s="196">
        <f t="shared" ref="AL237:AL238" si="258">SUM(AK237+AH237+AD237)-AA237</f>
        <v>0</v>
      </c>
    </row>
    <row r="238" spans="2:46" ht="30.6" customHeight="1" thickBot="1" x14ac:dyDescent="0.25">
      <c r="B238" s="296" t="s">
        <v>591</v>
      </c>
      <c r="C238" s="350" t="s">
        <v>597</v>
      </c>
      <c r="D238" s="348"/>
      <c r="E238" s="250" t="s">
        <v>129</v>
      </c>
      <c r="F238" s="333" t="s">
        <v>129</v>
      </c>
      <c r="G238" s="335" t="s">
        <v>598</v>
      </c>
      <c r="H238" s="349">
        <v>2021</v>
      </c>
      <c r="I238" s="349">
        <v>2022</v>
      </c>
      <c r="J238" s="253">
        <f>'[1]Summary for IPSIS'!$H$173+'[1]Summary for IPSIS'!$I$173</f>
        <v>614640</v>
      </c>
      <c r="K238" s="272">
        <f>'[1]Summary for IPSIS'!$J$173</f>
        <v>0</v>
      </c>
      <c r="L238" s="314">
        <f>SUM(J238:K238)</f>
        <v>614640</v>
      </c>
      <c r="M238" s="253">
        <f>'[1]Summary for IPSIS'!$T$173+'[1]Summary for IPSIS'!$U$173</f>
        <v>614640</v>
      </c>
      <c r="N238" s="272">
        <f>'[1]Summary for IPSIS'!$V$173</f>
        <v>0</v>
      </c>
      <c r="O238" s="314">
        <f>SUM(M238:N238)</f>
        <v>614640</v>
      </c>
      <c r="P238" s="346">
        <f>'[1]Summary for IPSIS'!$AF$173+'[1]Summary for IPSIS'!$AG$173</f>
        <v>614640</v>
      </c>
      <c r="Q238" s="314">
        <f>'[1]Summary for IPSIS'!$AH$173</f>
        <v>0</v>
      </c>
      <c r="R238" s="314">
        <f>SUM(P238:Q238)</f>
        <v>614640</v>
      </c>
      <c r="S238" s="346">
        <f>'[1]Summary for IPSIS'!$AR$173+'[1]Summary for IPSIS'!$AS$173</f>
        <v>614640</v>
      </c>
      <c r="T238" s="314">
        <f>'[1]Summary for IPSIS'!$AT$173</f>
        <v>0</v>
      </c>
      <c r="U238" s="314">
        <f>SUM(S238:T238)</f>
        <v>614640</v>
      </c>
      <c r="V238" s="346">
        <f>'[1]Summary for IPSIS'!$BD$173+'[1]Summary for IPSIS'!$BE$173</f>
        <v>614640</v>
      </c>
      <c r="W238" s="314">
        <f>'[1]Summary for IPSIS'!$BF$173</f>
        <v>0</v>
      </c>
      <c r="X238" s="314">
        <f>SUM(V238:W238)</f>
        <v>614640</v>
      </c>
      <c r="Y238" s="208">
        <f t="shared" si="257"/>
        <v>3073200</v>
      </c>
      <c r="Z238" s="208">
        <f t="shared" si="257"/>
        <v>0</v>
      </c>
      <c r="AA238" s="346">
        <f>SUM(Y238:Z238)</f>
        <v>3073200</v>
      </c>
      <c r="AB238" s="346">
        <f>'[1]Summary for IPSIS'!$L$173+'[1]Summary for IPSIS'!$X$173+'[1]Summary for IPSIS'!$AJ$173</f>
        <v>0</v>
      </c>
      <c r="AC238" s="314">
        <f>0</f>
        <v>0</v>
      </c>
      <c r="AD238" s="314">
        <f>SUM(AB238:AC238)</f>
        <v>0</v>
      </c>
      <c r="AE238" s="346">
        <f>3073200</f>
        <v>3073200</v>
      </c>
      <c r="AF238" s="314">
        <f>0</f>
        <v>0</v>
      </c>
      <c r="AG238" s="314"/>
      <c r="AH238" s="314">
        <f>AE238+AF238</f>
        <v>3073200</v>
      </c>
      <c r="AI238" s="346">
        <f>'[1]Summary for IPSIS'!$AV$173+'[1]Summary for IPSIS'!$BH$173</f>
        <v>0</v>
      </c>
      <c r="AJ238" s="314">
        <f>0</f>
        <v>0</v>
      </c>
      <c r="AK238" s="314">
        <f>SUM(AI238:AJ238)</f>
        <v>0</v>
      </c>
      <c r="AL238" s="196">
        <f t="shared" si="258"/>
        <v>0</v>
      </c>
    </row>
    <row r="239" spans="2:46" s="6" customFormat="1" ht="27.6" customHeight="1" thickBot="1" x14ac:dyDescent="0.25">
      <c r="B239" s="56"/>
      <c r="C239" s="63" t="s">
        <v>599</v>
      </c>
      <c r="D239" s="64"/>
      <c r="E239" s="64"/>
      <c r="F239" s="54"/>
      <c r="G239" s="54"/>
      <c r="H239" s="54"/>
      <c r="I239" s="54"/>
      <c r="J239" s="55">
        <f>SUM(J237:J238)</f>
        <v>1627040</v>
      </c>
      <c r="K239" s="55">
        <f t="shared" ref="K239:AL239" si="259">SUM(K237:K238)</f>
        <v>0</v>
      </c>
      <c r="L239" s="55">
        <f t="shared" si="259"/>
        <v>1627040</v>
      </c>
      <c r="M239" s="55">
        <f t="shared" si="259"/>
        <v>1627040</v>
      </c>
      <c r="N239" s="55">
        <f t="shared" si="259"/>
        <v>0</v>
      </c>
      <c r="O239" s="55">
        <f t="shared" si="259"/>
        <v>1627040</v>
      </c>
      <c r="P239" s="55">
        <f t="shared" si="259"/>
        <v>1627040</v>
      </c>
      <c r="Q239" s="55">
        <f t="shared" si="259"/>
        <v>0</v>
      </c>
      <c r="R239" s="55">
        <f t="shared" si="259"/>
        <v>1627040</v>
      </c>
      <c r="S239" s="55">
        <f t="shared" si="259"/>
        <v>1627040</v>
      </c>
      <c r="T239" s="55">
        <f t="shared" si="259"/>
        <v>0</v>
      </c>
      <c r="U239" s="55">
        <f t="shared" si="259"/>
        <v>1627040</v>
      </c>
      <c r="V239" s="55">
        <f t="shared" si="259"/>
        <v>1627040</v>
      </c>
      <c r="W239" s="55">
        <f t="shared" si="259"/>
        <v>0</v>
      </c>
      <c r="X239" s="55">
        <f t="shared" si="259"/>
        <v>1627040</v>
      </c>
      <c r="Y239" s="318">
        <f t="shared" si="259"/>
        <v>8135200</v>
      </c>
      <c r="Z239" s="318">
        <f t="shared" si="259"/>
        <v>0</v>
      </c>
      <c r="AA239" s="318">
        <f t="shared" si="259"/>
        <v>8135200</v>
      </c>
      <c r="AB239" s="55">
        <f t="shared" si="259"/>
        <v>3037200</v>
      </c>
      <c r="AC239" s="55">
        <f t="shared" si="259"/>
        <v>0</v>
      </c>
      <c r="AD239" s="55">
        <f t="shared" si="259"/>
        <v>3037200</v>
      </c>
      <c r="AE239" s="55">
        <f t="shared" si="259"/>
        <v>3073200</v>
      </c>
      <c r="AF239" s="55">
        <f t="shared" si="259"/>
        <v>0</v>
      </c>
      <c r="AG239" s="55">
        <f t="shared" si="259"/>
        <v>0</v>
      </c>
      <c r="AH239" s="55">
        <f t="shared" si="259"/>
        <v>3073200</v>
      </c>
      <c r="AI239" s="55">
        <f t="shared" si="259"/>
        <v>2024800</v>
      </c>
      <c r="AJ239" s="55">
        <f t="shared" si="259"/>
        <v>0</v>
      </c>
      <c r="AK239" s="55">
        <f t="shared" si="259"/>
        <v>2024800</v>
      </c>
      <c r="AL239" s="55">
        <f t="shared" si="259"/>
        <v>0</v>
      </c>
      <c r="AM239" s="35"/>
      <c r="AN239" s="35"/>
      <c r="AO239" s="35"/>
      <c r="AP239" s="35"/>
      <c r="AQ239" s="35"/>
      <c r="AR239" s="35"/>
      <c r="AS239" s="35"/>
      <c r="AT239" s="35"/>
    </row>
    <row r="240" spans="2:46" s="6" customFormat="1" ht="24.75" customHeight="1" thickBot="1" x14ac:dyDescent="0.25">
      <c r="B240" s="56"/>
      <c r="C240" s="396" t="s">
        <v>600</v>
      </c>
      <c r="D240" s="397"/>
      <c r="E240" s="168"/>
      <c r="F240" s="54"/>
      <c r="G240" s="54"/>
      <c r="H240" s="54"/>
      <c r="I240" s="54"/>
      <c r="J240" s="55">
        <f>J211+J217+J227+J234+J239</f>
        <v>483299176</v>
      </c>
      <c r="K240" s="55">
        <f t="shared" ref="K240:AL240" si="260">K211+K217+K227+K234+K239</f>
        <v>0</v>
      </c>
      <c r="L240" s="55">
        <f t="shared" si="260"/>
        <v>483299176</v>
      </c>
      <c r="M240" s="55">
        <f t="shared" si="260"/>
        <v>500195056</v>
      </c>
      <c r="N240" s="55">
        <f t="shared" si="260"/>
        <v>1150000</v>
      </c>
      <c r="O240" s="55">
        <f t="shared" si="260"/>
        <v>501345056</v>
      </c>
      <c r="P240" s="55">
        <f t="shared" si="260"/>
        <v>495979936</v>
      </c>
      <c r="Q240" s="55">
        <f t="shared" si="260"/>
        <v>1150000</v>
      </c>
      <c r="R240" s="55">
        <f t="shared" si="260"/>
        <v>497129936</v>
      </c>
      <c r="S240" s="55">
        <f t="shared" si="260"/>
        <v>493617056</v>
      </c>
      <c r="T240" s="55">
        <f t="shared" si="260"/>
        <v>1150000</v>
      </c>
      <c r="U240" s="55">
        <f t="shared" si="260"/>
        <v>494767056</v>
      </c>
      <c r="V240" s="55">
        <f t="shared" si="260"/>
        <v>489839656</v>
      </c>
      <c r="W240" s="55">
        <f t="shared" si="260"/>
        <v>1150000</v>
      </c>
      <c r="X240" s="55">
        <f t="shared" si="260"/>
        <v>490989656</v>
      </c>
      <c r="Y240" s="318">
        <f t="shared" si="260"/>
        <v>2462930880</v>
      </c>
      <c r="Z240" s="318">
        <f t="shared" si="260"/>
        <v>4600000</v>
      </c>
      <c r="AA240" s="318">
        <f t="shared" si="260"/>
        <v>2467530880</v>
      </c>
      <c r="AB240" s="55">
        <f t="shared" si="260"/>
        <v>1182142808</v>
      </c>
      <c r="AC240" s="55">
        <f t="shared" si="260"/>
        <v>0</v>
      </c>
      <c r="AD240" s="55">
        <f t="shared" si="260"/>
        <v>1182142808</v>
      </c>
      <c r="AE240" s="55">
        <f t="shared" si="260"/>
        <v>454554600</v>
      </c>
      <c r="AF240" s="55">
        <f t="shared" si="260"/>
        <v>6026400</v>
      </c>
      <c r="AG240" s="55"/>
      <c r="AH240" s="55">
        <f t="shared" si="260"/>
        <v>460581000</v>
      </c>
      <c r="AI240" s="55">
        <f t="shared" si="260"/>
        <v>779461712</v>
      </c>
      <c r="AJ240" s="55">
        <f t="shared" si="260"/>
        <v>0</v>
      </c>
      <c r="AK240" s="55">
        <f t="shared" si="260"/>
        <v>779461712</v>
      </c>
      <c r="AL240" s="162">
        <f t="shared" si="260"/>
        <v>-45345360</v>
      </c>
      <c r="AM240" s="35"/>
      <c r="AN240" s="35"/>
      <c r="AO240" s="35"/>
      <c r="AP240" s="35"/>
      <c r="AQ240" s="35"/>
      <c r="AR240" s="35"/>
      <c r="AS240" s="35"/>
      <c r="AT240" s="35"/>
    </row>
    <row r="241" spans="2:46" s="6" customFormat="1" ht="24.75" customHeight="1" thickBot="1" x14ac:dyDescent="0.25">
      <c r="B241" s="166"/>
      <c r="C241" s="404" t="s">
        <v>601</v>
      </c>
      <c r="D241" s="405"/>
      <c r="E241" s="405"/>
      <c r="F241" s="405"/>
      <c r="G241" s="405"/>
      <c r="H241" s="405"/>
      <c r="I241" s="405"/>
      <c r="J241" s="405"/>
      <c r="K241" s="405"/>
      <c r="L241" s="405"/>
      <c r="M241" s="405"/>
      <c r="N241" s="405"/>
      <c r="O241" s="405"/>
      <c r="P241" s="405"/>
      <c r="Q241" s="405"/>
      <c r="R241" s="405"/>
      <c r="S241" s="405"/>
      <c r="T241" s="405"/>
      <c r="U241" s="405"/>
      <c r="V241" s="405"/>
      <c r="W241" s="405"/>
      <c r="X241" s="405"/>
      <c r="Y241" s="405"/>
      <c r="Z241" s="405"/>
      <c r="AA241" s="405"/>
      <c r="AB241" s="405"/>
      <c r="AC241" s="405"/>
      <c r="AD241" s="405"/>
      <c r="AE241" s="405"/>
      <c r="AF241" s="405"/>
      <c r="AG241" s="405"/>
      <c r="AH241" s="405"/>
      <c r="AI241" s="405"/>
      <c r="AJ241" s="405"/>
      <c r="AK241" s="405"/>
      <c r="AL241" s="406"/>
      <c r="AM241" s="35"/>
      <c r="AN241" s="35"/>
      <c r="AO241" s="35"/>
      <c r="AP241" s="35"/>
      <c r="AQ241" s="35"/>
      <c r="AR241" s="35"/>
      <c r="AS241" s="35"/>
      <c r="AT241" s="35"/>
    </row>
    <row r="242" spans="2:46" ht="32.450000000000003" customHeight="1" thickBot="1" x14ac:dyDescent="0.25">
      <c r="B242" s="409" t="s">
        <v>705</v>
      </c>
      <c r="C242" s="404"/>
      <c r="D242" s="404"/>
      <c r="E242" s="404"/>
      <c r="F242" s="404"/>
      <c r="G242" s="404"/>
      <c r="H242" s="404"/>
      <c r="I242" s="404"/>
      <c r="J242" s="404"/>
      <c r="K242" s="404"/>
      <c r="L242" s="404"/>
      <c r="M242" s="404"/>
      <c r="N242" s="404"/>
      <c r="O242" s="404"/>
      <c r="P242" s="404"/>
      <c r="Q242" s="404"/>
      <c r="R242" s="404"/>
      <c r="S242" s="404"/>
      <c r="T242" s="404"/>
      <c r="U242" s="404"/>
      <c r="V242" s="404"/>
      <c r="W242" s="404"/>
      <c r="X242" s="404"/>
      <c r="Y242" s="404"/>
      <c r="Z242" s="404"/>
      <c r="AA242" s="404"/>
      <c r="AB242" s="404"/>
      <c r="AC242" s="404"/>
      <c r="AD242" s="404"/>
      <c r="AE242" s="404"/>
      <c r="AF242" s="404"/>
      <c r="AG242" s="404"/>
      <c r="AH242" s="404"/>
      <c r="AI242" s="404"/>
      <c r="AJ242" s="404"/>
      <c r="AK242" s="404"/>
      <c r="AL242" s="410"/>
    </row>
    <row r="243" spans="2:46" ht="32.450000000000003" customHeight="1" x14ac:dyDescent="0.2">
      <c r="B243" s="384" t="s">
        <v>0</v>
      </c>
      <c r="C243" s="387" t="s">
        <v>102</v>
      </c>
      <c r="D243" s="387" t="s">
        <v>1</v>
      </c>
      <c r="E243" s="151" t="s">
        <v>103</v>
      </c>
      <c r="F243" s="387" t="s">
        <v>219</v>
      </c>
      <c r="G243" s="387"/>
      <c r="H243" s="413" t="s">
        <v>107</v>
      </c>
      <c r="I243" s="413"/>
      <c r="J243" s="376" t="s">
        <v>110</v>
      </c>
      <c r="K243" s="376"/>
      <c r="L243" s="376"/>
      <c r="M243" s="376" t="s">
        <v>111</v>
      </c>
      <c r="N243" s="376"/>
      <c r="O243" s="376"/>
      <c r="P243" s="376" t="s">
        <v>112</v>
      </c>
      <c r="Q243" s="379"/>
      <c r="R243" s="379"/>
      <c r="S243" s="381" t="s">
        <v>113</v>
      </c>
      <c r="T243" s="381"/>
      <c r="U243" s="381"/>
      <c r="V243" s="381" t="s">
        <v>114</v>
      </c>
      <c r="W243" s="381"/>
      <c r="X243" s="381"/>
      <c r="Y243" s="393" t="s">
        <v>115</v>
      </c>
      <c r="Z243" s="394"/>
      <c r="AA243" s="394"/>
      <c r="AB243" s="376" t="s">
        <v>116</v>
      </c>
      <c r="AC243" s="376"/>
      <c r="AD243" s="376"/>
      <c r="AE243" s="376"/>
      <c r="AF243" s="376"/>
      <c r="AG243" s="376"/>
      <c r="AH243" s="376"/>
      <c r="AI243" s="376" t="s">
        <v>122</v>
      </c>
      <c r="AJ243" s="377"/>
      <c r="AK243" s="377"/>
      <c r="AL243" s="411" t="s">
        <v>123</v>
      </c>
    </row>
    <row r="244" spans="2:46" ht="33" customHeight="1" x14ac:dyDescent="0.2">
      <c r="B244" s="385"/>
      <c r="C244" s="388"/>
      <c r="D244" s="388"/>
      <c r="E244" s="388" t="s">
        <v>104</v>
      </c>
      <c r="F244" s="390" t="s">
        <v>105</v>
      </c>
      <c r="G244" s="390" t="s">
        <v>106</v>
      </c>
      <c r="H244" s="400" t="s">
        <v>108</v>
      </c>
      <c r="I244" s="400" t="s">
        <v>108</v>
      </c>
      <c r="J244" s="383"/>
      <c r="K244" s="383"/>
      <c r="L244" s="383"/>
      <c r="M244" s="383"/>
      <c r="N244" s="383"/>
      <c r="O244" s="383"/>
      <c r="P244" s="380"/>
      <c r="Q244" s="380"/>
      <c r="R244" s="380"/>
      <c r="S244" s="382"/>
      <c r="T244" s="382"/>
      <c r="U244" s="382"/>
      <c r="V244" s="382"/>
      <c r="W244" s="382"/>
      <c r="X244" s="382"/>
      <c r="Y244" s="395"/>
      <c r="Z244" s="395"/>
      <c r="AA244" s="395"/>
      <c r="AB244" s="383" t="s">
        <v>118</v>
      </c>
      <c r="AC244" s="402"/>
      <c r="AD244" s="402"/>
      <c r="AE244" s="383" t="s">
        <v>119</v>
      </c>
      <c r="AF244" s="403"/>
      <c r="AG244" s="403"/>
      <c r="AH244" s="403"/>
      <c r="AI244" s="378" t="s">
        <v>125</v>
      </c>
      <c r="AJ244" s="378"/>
      <c r="AK244" s="378"/>
      <c r="AL244" s="412"/>
    </row>
    <row r="245" spans="2:46" ht="21" customHeight="1" thickBot="1" x14ac:dyDescent="0.25">
      <c r="B245" s="386"/>
      <c r="C245" s="389"/>
      <c r="D245" s="389"/>
      <c r="E245" s="389"/>
      <c r="F245" s="391"/>
      <c r="G245" s="391"/>
      <c r="H245" s="401"/>
      <c r="I245" s="401"/>
      <c r="J245" s="184" t="s">
        <v>78</v>
      </c>
      <c r="K245" s="185" t="s">
        <v>79</v>
      </c>
      <c r="L245" s="185" t="s">
        <v>124</v>
      </c>
      <c r="M245" s="184" t="s">
        <v>78</v>
      </c>
      <c r="N245" s="185" t="s">
        <v>79</v>
      </c>
      <c r="O245" s="185" t="s">
        <v>124</v>
      </c>
      <c r="P245" s="184" t="s">
        <v>78</v>
      </c>
      <c r="Q245" s="185" t="s">
        <v>79</v>
      </c>
      <c r="R245" s="185" t="s">
        <v>124</v>
      </c>
      <c r="S245" s="184" t="s">
        <v>78</v>
      </c>
      <c r="T245" s="185" t="s">
        <v>79</v>
      </c>
      <c r="U245" s="185" t="s">
        <v>124</v>
      </c>
      <c r="V245" s="184" t="s">
        <v>78</v>
      </c>
      <c r="W245" s="185" t="s">
        <v>79</v>
      </c>
      <c r="X245" s="185" t="s">
        <v>124</v>
      </c>
      <c r="Y245" s="184" t="s">
        <v>78</v>
      </c>
      <c r="Z245" s="184" t="s">
        <v>79</v>
      </c>
      <c r="AA245" s="184" t="s">
        <v>124</v>
      </c>
      <c r="AB245" s="184" t="s">
        <v>78</v>
      </c>
      <c r="AC245" s="185" t="s">
        <v>79</v>
      </c>
      <c r="AD245" s="185" t="s">
        <v>117</v>
      </c>
      <c r="AE245" s="184" t="s">
        <v>78</v>
      </c>
      <c r="AF245" s="185" t="s">
        <v>79</v>
      </c>
      <c r="AG245" s="185" t="s">
        <v>120</v>
      </c>
      <c r="AH245" s="185" t="s">
        <v>121</v>
      </c>
      <c r="AI245" s="184" t="s">
        <v>78</v>
      </c>
      <c r="AJ245" s="185" t="s">
        <v>79</v>
      </c>
      <c r="AK245" s="185" t="s">
        <v>124</v>
      </c>
      <c r="AL245" s="186"/>
    </row>
    <row r="246" spans="2:46" ht="53.25" customHeight="1" x14ac:dyDescent="0.2">
      <c r="B246" s="149">
        <v>7.1</v>
      </c>
      <c r="C246" s="398" t="s">
        <v>609</v>
      </c>
      <c r="D246" s="399"/>
      <c r="E246" s="187"/>
      <c r="F246" s="73"/>
      <c r="G246" s="86"/>
      <c r="H246" s="70"/>
      <c r="I246" s="70"/>
      <c r="J246" s="68"/>
      <c r="K246" s="68"/>
      <c r="L246" s="76"/>
      <c r="M246" s="68"/>
      <c r="N246" s="68"/>
      <c r="O246" s="76"/>
      <c r="P246" s="78"/>
      <c r="Q246" s="76"/>
      <c r="R246" s="76"/>
      <c r="S246" s="78"/>
      <c r="T246" s="76"/>
      <c r="U246" s="76"/>
      <c r="V246" s="78"/>
      <c r="W246" s="76"/>
      <c r="X246" s="76"/>
      <c r="Y246" s="78"/>
      <c r="Z246" s="78"/>
      <c r="AA246" s="78"/>
      <c r="AB246" s="78"/>
      <c r="AC246" s="76"/>
      <c r="AD246" s="76"/>
      <c r="AE246" s="78"/>
      <c r="AF246" s="76"/>
      <c r="AG246" s="76"/>
      <c r="AH246" s="76"/>
      <c r="AI246" s="78"/>
      <c r="AJ246" s="76"/>
      <c r="AK246" s="76"/>
      <c r="AL246" s="77"/>
    </row>
    <row r="247" spans="2:46" ht="22.9" customHeight="1" x14ac:dyDescent="0.2">
      <c r="B247" s="150"/>
      <c r="C247" s="107" t="s">
        <v>126</v>
      </c>
      <c r="D247" s="58"/>
      <c r="E247" s="58"/>
      <c r="F247" s="17"/>
      <c r="G247" s="18"/>
      <c r="H247" s="11"/>
      <c r="I247" s="11"/>
      <c r="J247" s="30"/>
      <c r="K247" s="30"/>
      <c r="L247" s="38"/>
      <c r="M247" s="30"/>
      <c r="N247" s="30"/>
      <c r="O247" s="38"/>
      <c r="P247" s="33"/>
      <c r="Q247" s="38"/>
      <c r="R247" s="38"/>
      <c r="S247" s="33"/>
      <c r="T247" s="38"/>
      <c r="U247" s="38"/>
      <c r="V247" s="33"/>
      <c r="W247" s="38"/>
      <c r="X247" s="38"/>
      <c r="Y247" s="33"/>
      <c r="Z247" s="33"/>
      <c r="AA247" s="33"/>
      <c r="AB247" s="33"/>
      <c r="AC247" s="38"/>
      <c r="AD247" s="38"/>
      <c r="AE247" s="33"/>
      <c r="AF247" s="38"/>
      <c r="AG247" s="38"/>
      <c r="AH247" s="38"/>
      <c r="AI247" s="33"/>
      <c r="AJ247" s="38"/>
      <c r="AK247" s="38"/>
      <c r="AL247" s="39"/>
    </row>
    <row r="248" spans="2:46" ht="48" customHeight="1" x14ac:dyDescent="0.2">
      <c r="B248" s="47" t="s">
        <v>50</v>
      </c>
      <c r="C248" s="169" t="s">
        <v>602</v>
      </c>
      <c r="D248" s="14"/>
      <c r="E248" s="170" t="s">
        <v>704</v>
      </c>
      <c r="F248" s="16" t="s">
        <v>604</v>
      </c>
      <c r="G248" s="344" t="s">
        <v>603</v>
      </c>
      <c r="H248" s="179">
        <v>2021</v>
      </c>
      <c r="I248" s="179">
        <v>2025</v>
      </c>
      <c r="J248" s="40">
        <f>'[1]Summary for IPSIS'!$H$176+'[1]Summary for IPSIS'!$I$176</f>
        <v>1013600</v>
      </c>
      <c r="K248" s="30">
        <f>'[1]Summary for IPSIS'!$J$176</f>
        <v>0</v>
      </c>
      <c r="L248" s="38">
        <f>SUM(J248:K248)</f>
        <v>1013600</v>
      </c>
      <c r="M248" s="40">
        <f>'[1]Summary for IPSIS'!$T$176+'[1]Summary for IPSIS'!$U$176</f>
        <v>1013600</v>
      </c>
      <c r="N248" s="30">
        <f>'[1]Summary for IPSIS'!$V$176</f>
        <v>0</v>
      </c>
      <c r="O248" s="38">
        <f>SUM(M248:N248)</f>
        <v>1013600</v>
      </c>
      <c r="P248" s="33">
        <f>'[1]Summary for IPSIS'!$AF$176+'[1]Summary for IPSIS'!$AG$176</f>
        <v>1013600</v>
      </c>
      <c r="Q248" s="38">
        <f>'[1]Summary for IPSIS'!$AH$176</f>
        <v>0</v>
      </c>
      <c r="R248" s="38">
        <f>SUM(P248:Q248)</f>
        <v>1013600</v>
      </c>
      <c r="S248" s="33">
        <f>'[1]Summary for IPSIS'!$AR$176+'[1]Summary for IPSIS'!$AS$176</f>
        <v>1013600</v>
      </c>
      <c r="T248" s="38">
        <f>'[1]Summary for IPSIS'!$AT$176</f>
        <v>0</v>
      </c>
      <c r="U248" s="38">
        <f>SUM(S248:T248)</f>
        <v>1013600</v>
      </c>
      <c r="V248" s="33">
        <f>'[1]Summary for IPSIS'!$BD$176+'[1]Summary for IPSIS'!$BE$176</f>
        <v>1013600</v>
      </c>
      <c r="W248" s="38">
        <f>'[1]Summary for IPSIS'!$BF$176</f>
        <v>0</v>
      </c>
      <c r="X248" s="38">
        <f>SUM(V248:W248)</f>
        <v>1013600</v>
      </c>
      <c r="Y248" s="33">
        <f>J248+M248+P248+S248+V248</f>
        <v>5068000</v>
      </c>
      <c r="Z248" s="33">
        <f>K248+N248+Q248+T248+W248</f>
        <v>0</v>
      </c>
      <c r="AA248" s="33">
        <f>SUM(Y248:Z248)</f>
        <v>5068000</v>
      </c>
      <c r="AB248" s="33">
        <f>'[1]Summary for IPSIS'!$L$176+'[1]Summary for IPSIS'!$X$176+'[1]Summary for IPSIS'!$AH$176</f>
        <v>2027200</v>
      </c>
      <c r="AC248" s="38">
        <f>0</f>
        <v>0</v>
      </c>
      <c r="AD248" s="38">
        <f>SUM(AB248:AC248)</f>
        <v>2027200</v>
      </c>
      <c r="AE248" s="33">
        <f>0</f>
        <v>0</v>
      </c>
      <c r="AF248" s="38">
        <f>0</f>
        <v>0</v>
      </c>
      <c r="AG248" s="38"/>
      <c r="AH248" s="38">
        <f>SUM(AE248:AF248)</f>
        <v>0</v>
      </c>
      <c r="AI248" s="33">
        <f>'[1]Summary for IPSIS'!$AV$176+'[1]Summary for IPSIS'!$BH$176</f>
        <v>2027200</v>
      </c>
      <c r="AJ248" s="38">
        <f>0</f>
        <v>0</v>
      </c>
      <c r="AK248" s="38">
        <f>SUM(AI248:AJ248)</f>
        <v>2027200</v>
      </c>
      <c r="AL248" s="189">
        <f t="shared" ref="AL248:AL253" si="261">SUM(AK248+AH248+AD248)-AA248</f>
        <v>-1013600</v>
      </c>
    </row>
    <row r="249" spans="2:46" ht="45.6" customHeight="1" x14ac:dyDescent="0.2">
      <c r="B249" s="47" t="s">
        <v>51</v>
      </c>
      <c r="C249" s="169" t="s">
        <v>605</v>
      </c>
      <c r="D249" s="14"/>
      <c r="E249" s="170" t="s">
        <v>702</v>
      </c>
      <c r="F249" s="16" t="s">
        <v>606</v>
      </c>
      <c r="G249" s="344" t="s">
        <v>607</v>
      </c>
      <c r="H249" s="179">
        <v>2022</v>
      </c>
      <c r="I249" s="179">
        <v>2025</v>
      </c>
      <c r="J249" s="40">
        <f>'[1]Summary for IPSIS'!$H$177+'[1]Summary for IPSIS'!$I$177</f>
        <v>0</v>
      </c>
      <c r="K249" s="30">
        <f>'[1]Summary for IPSIS'!$J$177</f>
        <v>0</v>
      </c>
      <c r="L249" s="38">
        <f t="shared" ref="L249:L253" si="262">SUM(J249:K249)</f>
        <v>0</v>
      </c>
      <c r="M249" s="40">
        <f>'[1]Summary for IPSIS'!$T$177+'[1]Summary for IPSIS'!$U$177</f>
        <v>0</v>
      </c>
      <c r="N249" s="30">
        <f>'[1]Summary for IPSIS'!$V$177</f>
        <v>0</v>
      </c>
      <c r="O249" s="38">
        <f t="shared" ref="O249:O253" si="263">SUM(M249:N249)</f>
        <v>0</v>
      </c>
      <c r="P249" s="33">
        <f>'[1]Summary for IPSIS'!$AF$177+'[1]Summary for IPSIS'!$AG$177</f>
        <v>0</v>
      </c>
      <c r="Q249" s="38">
        <f>'[1]Summary for IPSIS'!$AH$177</f>
        <v>0</v>
      </c>
      <c r="R249" s="38">
        <f t="shared" ref="R249:R253" si="264">SUM(P249:Q249)</f>
        <v>0</v>
      </c>
      <c r="S249" s="33">
        <f>'[1]Summary for IPSIS'!$AR$177+'[1]Summary for IPSIS'!$AS$177</f>
        <v>0</v>
      </c>
      <c r="T249" s="38">
        <f>'[1]Summary for IPSIS'!$AT$177</f>
        <v>0</v>
      </c>
      <c r="U249" s="38">
        <f t="shared" ref="U249:U253" si="265">SUM(S249:T249)</f>
        <v>0</v>
      </c>
      <c r="V249" s="33">
        <f>'[1]Summary for IPSIS'!$BD$177+'[1]Summary for IPSIS'!$BE$177</f>
        <v>0</v>
      </c>
      <c r="W249" s="38">
        <f>'[1]Summary for IPSIS'!$BF$177</f>
        <v>0</v>
      </c>
      <c r="X249" s="38">
        <f t="shared" ref="X249:X253" si="266">SUM(V249:W249)</f>
        <v>0</v>
      </c>
      <c r="Y249" s="33">
        <f t="shared" ref="Y249:Y253" si="267">J249+M249+P249+S249+V249</f>
        <v>0</v>
      </c>
      <c r="Z249" s="33">
        <f t="shared" ref="Z249:Z253" si="268">K249+N249+Q249+T249+W249</f>
        <v>0</v>
      </c>
      <c r="AA249" s="33">
        <f t="shared" ref="AA249:AA253" si="269">SUM(Y249:Z249)</f>
        <v>0</v>
      </c>
      <c r="AB249" s="33">
        <f>'[1]Summary for IPSIS'!$L$177+'[1]Summary for IPSIS'!$X$177+'[1]Summary for IPSIS'!$AH$177</f>
        <v>0</v>
      </c>
      <c r="AC249" s="38">
        <f>0</f>
        <v>0</v>
      </c>
      <c r="AD249" s="38">
        <f t="shared" ref="AD249:AD253" si="270">SUM(AB249:AC249)</f>
        <v>0</v>
      </c>
      <c r="AE249" s="33">
        <f>0</f>
        <v>0</v>
      </c>
      <c r="AF249" s="38">
        <f>0</f>
        <v>0</v>
      </c>
      <c r="AG249" s="38"/>
      <c r="AH249" s="38">
        <f t="shared" ref="AH249:AH253" si="271">SUM(AE249:AF249)</f>
        <v>0</v>
      </c>
      <c r="AI249" s="33">
        <f>'[1]Summary for IPSIS'!$AV$177+'[1]Summary for IPSIS'!$BH$177</f>
        <v>0</v>
      </c>
      <c r="AJ249" s="38">
        <f>0</f>
        <v>0</v>
      </c>
      <c r="AK249" s="38">
        <f t="shared" ref="AK249:AK253" si="272">SUM(AI249:AJ249)</f>
        <v>0</v>
      </c>
      <c r="AL249" s="189">
        <f t="shared" si="261"/>
        <v>0</v>
      </c>
    </row>
    <row r="250" spans="2:46" ht="48" customHeight="1" x14ac:dyDescent="0.2">
      <c r="B250" s="47" t="s">
        <v>52</v>
      </c>
      <c r="C250" s="169" t="s">
        <v>608</v>
      </c>
      <c r="D250" s="14"/>
      <c r="E250" s="170" t="s">
        <v>704</v>
      </c>
      <c r="F250" s="16" t="s">
        <v>604</v>
      </c>
      <c r="G250" s="344" t="s">
        <v>611</v>
      </c>
      <c r="H250" s="179">
        <v>2021</v>
      </c>
      <c r="I250" s="179">
        <v>2025</v>
      </c>
      <c r="J250" s="40">
        <f>'[1]Summary for IPSIS'!$H$178+'[1]Summary for IPSIS'!$I$178</f>
        <v>989328</v>
      </c>
      <c r="K250" s="30">
        <f>'[1]Summary for IPSIS'!$J$178</f>
        <v>0</v>
      </c>
      <c r="L250" s="38">
        <f t="shared" si="262"/>
        <v>989328</v>
      </c>
      <c r="M250" s="40">
        <f>'[1]Summary for IPSIS'!$T$178+'[1]Summary for IPSIS'!$U$178</f>
        <v>989328</v>
      </c>
      <c r="N250" s="30">
        <f>'[1]Summary for IPSIS'!$V$178</f>
        <v>0</v>
      </c>
      <c r="O250" s="38">
        <f t="shared" si="263"/>
        <v>989328</v>
      </c>
      <c r="P250" s="33">
        <f>'[1]Summary for IPSIS'!$AF$178+'[1]Summary for IPSIS'!$AG$178</f>
        <v>989328</v>
      </c>
      <c r="Q250" s="38">
        <f>'[1]Summary for IPSIS'!$AH$178</f>
        <v>0</v>
      </c>
      <c r="R250" s="38">
        <f t="shared" si="264"/>
        <v>989328</v>
      </c>
      <c r="S250" s="33">
        <f>'[1]Summary for IPSIS'!$AR$178+'[1]Summary for IPSIS'!$AS$178</f>
        <v>989328</v>
      </c>
      <c r="T250" s="38">
        <f>'[1]Summary for IPSIS'!$AT$178</f>
        <v>0</v>
      </c>
      <c r="U250" s="38">
        <f t="shared" si="265"/>
        <v>989328</v>
      </c>
      <c r="V250" s="33">
        <f>'[1]Summary for IPSIS'!$BD$178+'[1]Summary for IPSIS'!$BE$178</f>
        <v>989328</v>
      </c>
      <c r="W250" s="38">
        <f>'[1]Summary for IPSIS'!$BF$178</f>
        <v>0</v>
      </c>
      <c r="X250" s="38">
        <f t="shared" si="266"/>
        <v>989328</v>
      </c>
      <c r="Y250" s="33">
        <f t="shared" si="267"/>
        <v>4946640</v>
      </c>
      <c r="Z250" s="33">
        <f t="shared" si="268"/>
        <v>0</v>
      </c>
      <c r="AA250" s="33">
        <f t="shared" si="269"/>
        <v>4946640</v>
      </c>
      <c r="AB250" s="33">
        <f>'[1]Summary for IPSIS'!$L$178+'[1]Summary for IPSIS'!$X$178+'[1]Summary for IPSIS'!$AH$178</f>
        <v>1978656</v>
      </c>
      <c r="AC250" s="38">
        <f>0</f>
        <v>0</v>
      </c>
      <c r="AD250" s="38">
        <f t="shared" si="270"/>
        <v>1978656</v>
      </c>
      <c r="AE250" s="33">
        <f>0</f>
        <v>0</v>
      </c>
      <c r="AF250" s="38">
        <f>0</f>
        <v>0</v>
      </c>
      <c r="AG250" s="38"/>
      <c r="AH250" s="38">
        <f t="shared" si="271"/>
        <v>0</v>
      </c>
      <c r="AI250" s="33">
        <f>'[1]Summary for IPSIS'!$AV$178+'[1]Summary for IPSIS'!$BH$178</f>
        <v>1978656</v>
      </c>
      <c r="AJ250" s="38">
        <f>0</f>
        <v>0</v>
      </c>
      <c r="AK250" s="38">
        <f t="shared" si="272"/>
        <v>1978656</v>
      </c>
      <c r="AL250" s="189">
        <f t="shared" si="261"/>
        <v>-989328</v>
      </c>
    </row>
    <row r="251" spans="2:46" ht="39.6" customHeight="1" x14ac:dyDescent="0.2">
      <c r="B251" s="47" t="s">
        <v>133</v>
      </c>
      <c r="C251" s="169" t="s">
        <v>612</v>
      </c>
      <c r="D251" s="14"/>
      <c r="E251" s="170" t="s">
        <v>698</v>
      </c>
      <c r="F251" s="16" t="s">
        <v>613</v>
      </c>
      <c r="G251" s="344" t="s">
        <v>614</v>
      </c>
      <c r="H251" s="179">
        <v>2022</v>
      </c>
      <c r="I251" s="179">
        <v>2025</v>
      </c>
      <c r="J251" s="40">
        <f>'[1]Summary for IPSIS'!$H$179+'[1]Summary for IPSIS'!$I$179</f>
        <v>0</v>
      </c>
      <c r="K251" s="30">
        <f>'[1]Summary for IPSIS'!$J$179</f>
        <v>0</v>
      </c>
      <c r="L251" s="38">
        <f t="shared" si="262"/>
        <v>0</v>
      </c>
      <c r="M251" s="40">
        <f>'[1]Summary for IPSIS'!$T$179+'[1]Summary for IPSIS'!$U$179</f>
        <v>531720</v>
      </c>
      <c r="N251" s="30">
        <f>'[1]Summary for IPSIS'!$V$179</f>
        <v>0</v>
      </c>
      <c r="O251" s="38">
        <f t="shared" si="263"/>
        <v>531720</v>
      </c>
      <c r="P251" s="33">
        <f>'[1]Summary for IPSIS'!$AF$179+'[1]Summary for IPSIS'!$AG$179</f>
        <v>50620</v>
      </c>
      <c r="Q251" s="38">
        <f>'[1]Summary for IPSIS'!$AH$179</f>
        <v>0</v>
      </c>
      <c r="R251" s="38">
        <f t="shared" si="264"/>
        <v>50620</v>
      </c>
      <c r="S251" s="33">
        <f>'[1]Summary for IPSIS'!$AR$179+'[1]Summary for IPSIS'!$AS$179</f>
        <v>50620</v>
      </c>
      <c r="T251" s="38">
        <f>'[1]Summary for IPSIS'!$AT$179</f>
        <v>0</v>
      </c>
      <c r="U251" s="38">
        <f t="shared" si="265"/>
        <v>50620</v>
      </c>
      <c r="V251" s="33">
        <f>'[1]Summary for IPSIS'!$BD$179+'[1]Summary for IPSIS'!$BE$179</f>
        <v>50620</v>
      </c>
      <c r="W251" s="38">
        <f>'[1]Summary for IPSIS'!$BF$179</f>
        <v>0</v>
      </c>
      <c r="X251" s="38">
        <f t="shared" si="266"/>
        <v>50620</v>
      </c>
      <c r="Y251" s="33">
        <f t="shared" si="267"/>
        <v>683580</v>
      </c>
      <c r="Z251" s="33">
        <f t="shared" si="268"/>
        <v>0</v>
      </c>
      <c r="AA251" s="33">
        <f t="shared" si="269"/>
        <v>683580</v>
      </c>
      <c r="AB251" s="33">
        <f>'[1]Summary for IPSIS'!$L$179+'[1]Summary for IPSIS'!$X$179+'[1]Summary for IPSIS'!$AH$179</f>
        <v>303720</v>
      </c>
      <c r="AC251" s="38">
        <f>0</f>
        <v>0</v>
      </c>
      <c r="AD251" s="38">
        <f t="shared" si="270"/>
        <v>303720</v>
      </c>
      <c r="AE251" s="33">
        <f>0</f>
        <v>0</v>
      </c>
      <c r="AF251" s="38">
        <f>0</f>
        <v>0</v>
      </c>
      <c r="AG251" s="38"/>
      <c r="AH251" s="38">
        <f t="shared" si="271"/>
        <v>0</v>
      </c>
      <c r="AI251" s="33">
        <f>'[1]Summary for IPSIS'!$AV$179+'[1]Summary for IPSIS'!$BH$179</f>
        <v>708680</v>
      </c>
      <c r="AJ251" s="38">
        <f>0</f>
        <v>0</v>
      </c>
      <c r="AK251" s="38">
        <f t="shared" si="272"/>
        <v>708680</v>
      </c>
      <c r="AL251" s="189">
        <f t="shared" si="261"/>
        <v>328820</v>
      </c>
    </row>
    <row r="252" spans="2:46" ht="45.6" customHeight="1" x14ac:dyDescent="0.2">
      <c r="B252" s="47" t="s">
        <v>134</v>
      </c>
      <c r="C252" s="169" t="s">
        <v>615</v>
      </c>
      <c r="D252" s="14"/>
      <c r="E252" s="170" t="s">
        <v>699</v>
      </c>
      <c r="F252" s="344" t="s">
        <v>616</v>
      </c>
      <c r="G252" s="344" t="s">
        <v>617</v>
      </c>
      <c r="H252" s="179">
        <v>2022</v>
      </c>
      <c r="I252" s="179">
        <v>2025</v>
      </c>
      <c r="J252" s="40">
        <f>'[1]Summary for IPSIS'!$H$180+'[1]Summary for IPSIS'!$I$180</f>
        <v>0</v>
      </c>
      <c r="K252" s="30">
        <f>'[1]Summary for IPSIS'!$J$180</f>
        <v>0</v>
      </c>
      <c r="L252" s="38">
        <f t="shared" si="262"/>
        <v>0</v>
      </c>
      <c r="M252" s="40">
        <f>'[1]Summary for IPSIS'!$T$180+'[1]Summary for IPSIS'!$U$180</f>
        <v>1238840</v>
      </c>
      <c r="N252" s="30">
        <f>'[1]Summary for IPSIS'!$V$180</f>
        <v>0</v>
      </c>
      <c r="O252" s="38">
        <f t="shared" si="263"/>
        <v>1238840</v>
      </c>
      <c r="P252" s="33">
        <f>'[1]Summary for IPSIS'!$AF$180+'[1]Summary for IPSIS'!$AG$180</f>
        <v>1238840</v>
      </c>
      <c r="Q252" s="38">
        <f>'[1]Summary for IPSIS'!$AH$180</f>
        <v>0</v>
      </c>
      <c r="R252" s="38">
        <f t="shared" si="264"/>
        <v>1238840</v>
      </c>
      <c r="S252" s="33">
        <f>'[1]Summary for IPSIS'!$AR$180+'[1]Summary for IPSIS'!$AS$180</f>
        <v>1238840</v>
      </c>
      <c r="T252" s="38">
        <f>'[1]Summary for IPSIS'!$AT$180</f>
        <v>0</v>
      </c>
      <c r="U252" s="38">
        <f t="shared" si="265"/>
        <v>1238840</v>
      </c>
      <c r="V252" s="33">
        <f>'[1]Summary for IPSIS'!$BD$180+'[1]Summary for IPSIS'!$BE$180</f>
        <v>1238840</v>
      </c>
      <c r="W252" s="38">
        <f>'[1]Summary for IPSIS'!$BF$180</f>
        <v>0</v>
      </c>
      <c r="X252" s="38">
        <f t="shared" si="266"/>
        <v>1238840</v>
      </c>
      <c r="Y252" s="33">
        <f t="shared" si="267"/>
        <v>4955360</v>
      </c>
      <c r="Z252" s="33">
        <f t="shared" si="268"/>
        <v>0</v>
      </c>
      <c r="AA252" s="33">
        <f t="shared" si="269"/>
        <v>4955360</v>
      </c>
      <c r="AB252" s="33">
        <f>'[1]Summary for IPSIS'!$L$180+'[1]Summary for IPSIS'!$X$180+'[1]Summary for IPSIS'!$AH$180</f>
        <v>101240</v>
      </c>
      <c r="AC252" s="38">
        <f>0</f>
        <v>0</v>
      </c>
      <c r="AD252" s="38">
        <f t="shared" si="270"/>
        <v>101240</v>
      </c>
      <c r="AE252" s="33">
        <f>0</f>
        <v>0</v>
      </c>
      <c r="AF252" s="38">
        <f>0</f>
        <v>0</v>
      </c>
      <c r="AG252" s="38"/>
      <c r="AH252" s="38">
        <f t="shared" si="271"/>
        <v>0</v>
      </c>
      <c r="AI252" s="33">
        <f>'[1]Summary for IPSIS'!$AV$180+'[1]Summary for IPSIS'!$BH$180</f>
        <v>202480</v>
      </c>
      <c r="AJ252" s="38">
        <f>0</f>
        <v>0</v>
      </c>
      <c r="AK252" s="38">
        <f t="shared" si="272"/>
        <v>202480</v>
      </c>
      <c r="AL252" s="189">
        <f t="shared" si="261"/>
        <v>-4651640</v>
      </c>
    </row>
    <row r="253" spans="2:46" ht="45.6" customHeight="1" thickBot="1" x14ac:dyDescent="0.25">
      <c r="B253" s="47" t="s">
        <v>135</v>
      </c>
      <c r="C253" s="169" t="s">
        <v>618</v>
      </c>
      <c r="D253" s="14"/>
      <c r="E253" s="170" t="s">
        <v>700</v>
      </c>
      <c r="F253" s="16" t="s">
        <v>620</v>
      </c>
      <c r="G253" s="344" t="s">
        <v>619</v>
      </c>
      <c r="H253" s="179">
        <v>2022</v>
      </c>
      <c r="I253" s="179">
        <v>2025</v>
      </c>
      <c r="J253" s="40">
        <f>'[1]Summary for IPSIS'!$H$181+'[1]Summary for IPSIS'!$I$181</f>
        <v>0</v>
      </c>
      <c r="K253" s="30">
        <f>'[1]Summary for IPSIS'!$J$181</f>
        <v>0</v>
      </c>
      <c r="L253" s="38">
        <f t="shared" si="262"/>
        <v>0</v>
      </c>
      <c r="M253" s="40">
        <f>'[1]Summary for IPSIS'!$T$181+'[1]Summary for IPSIS'!$U$81</f>
        <v>1300896</v>
      </c>
      <c r="N253" s="30">
        <f>'[1]Summary for IPSIS'!$V$181</f>
        <v>0</v>
      </c>
      <c r="O253" s="38">
        <f t="shared" si="263"/>
        <v>1300896</v>
      </c>
      <c r="P253" s="33">
        <f>'[1]Summary for IPSIS'!$AF$181+'[1]Summary for IPSIS'!$AG$181</f>
        <v>967296</v>
      </c>
      <c r="Q253" s="38">
        <f>'[1]Summary for IPSIS'!$AH$181</f>
        <v>0</v>
      </c>
      <c r="R253" s="38">
        <f t="shared" si="264"/>
        <v>967296</v>
      </c>
      <c r="S253" s="33">
        <f>'[1]Summary for IPSIS'!$AR$181+'[1]Summary for IPSIS'!$AS$181</f>
        <v>967296</v>
      </c>
      <c r="T253" s="38">
        <f>'[1]Summary for IPSIS'!$AT$181</f>
        <v>0</v>
      </c>
      <c r="U253" s="38">
        <f t="shared" si="265"/>
        <v>967296</v>
      </c>
      <c r="V253" s="33">
        <f>'[1]Summary for IPSIS'!$BD$181+'[1]Summary for IPSIS'!$BE$181</f>
        <v>0</v>
      </c>
      <c r="W253" s="38">
        <f>'[1]Summary for IPSIS'!$BF$181</f>
        <v>0</v>
      </c>
      <c r="X253" s="38">
        <f t="shared" si="266"/>
        <v>0</v>
      </c>
      <c r="Y253" s="33">
        <f t="shared" si="267"/>
        <v>3235488</v>
      </c>
      <c r="Z253" s="33">
        <f t="shared" si="268"/>
        <v>0</v>
      </c>
      <c r="AA253" s="33">
        <f t="shared" si="269"/>
        <v>3235488</v>
      </c>
      <c r="AB253" s="33">
        <f>'[1]Summary for IPSIS'!$L$181+'[1]Summary for IPSIS'!$X$181+'[1]Summary for IPSIS'!$AH$181</f>
        <v>244896</v>
      </c>
      <c r="AC253" s="38">
        <f>0</f>
        <v>0</v>
      </c>
      <c r="AD253" s="38">
        <f t="shared" si="270"/>
        <v>244896</v>
      </c>
      <c r="AE253" s="33">
        <f>0</f>
        <v>0</v>
      </c>
      <c r="AF253" s="38">
        <f>0</f>
        <v>0</v>
      </c>
      <c r="AG253" s="38"/>
      <c r="AH253" s="38">
        <f t="shared" si="271"/>
        <v>0</v>
      </c>
      <c r="AI253" s="33">
        <f>'[1]Summary for IPSIS'!$AV$181+'[1]Summary for IPSIS'!$BH$181</f>
        <v>244896</v>
      </c>
      <c r="AJ253" s="38">
        <f>0</f>
        <v>0</v>
      </c>
      <c r="AK253" s="38">
        <f t="shared" si="272"/>
        <v>244896</v>
      </c>
      <c r="AL253" s="189">
        <f t="shared" si="261"/>
        <v>-2745696</v>
      </c>
    </row>
    <row r="254" spans="2:46" s="6" customFormat="1" ht="34.5" customHeight="1" thickBot="1" x14ac:dyDescent="0.25">
      <c r="B254" s="56"/>
      <c r="C254" s="63" t="s">
        <v>75</v>
      </c>
      <c r="D254" s="64"/>
      <c r="E254" s="64"/>
      <c r="F254" s="54"/>
      <c r="G254" s="54"/>
      <c r="H254" s="54"/>
      <c r="I254" s="54"/>
      <c r="J254" s="55">
        <f t="shared" ref="J254:AF254" si="273">SUM(J247:J253)</f>
        <v>2002928</v>
      </c>
      <c r="K254" s="55">
        <f t="shared" si="273"/>
        <v>0</v>
      </c>
      <c r="L254" s="55">
        <f t="shared" si="273"/>
        <v>2002928</v>
      </c>
      <c r="M254" s="55">
        <f t="shared" si="273"/>
        <v>5074384</v>
      </c>
      <c r="N254" s="55">
        <f t="shared" si="273"/>
        <v>0</v>
      </c>
      <c r="O254" s="55">
        <f t="shared" si="273"/>
        <v>5074384</v>
      </c>
      <c r="P254" s="55">
        <f t="shared" si="273"/>
        <v>4259684</v>
      </c>
      <c r="Q254" s="55">
        <f t="shared" si="273"/>
        <v>0</v>
      </c>
      <c r="R254" s="55">
        <f t="shared" si="273"/>
        <v>4259684</v>
      </c>
      <c r="S254" s="55">
        <f t="shared" si="273"/>
        <v>4259684</v>
      </c>
      <c r="T254" s="55">
        <f t="shared" si="273"/>
        <v>0</v>
      </c>
      <c r="U254" s="55">
        <f t="shared" si="273"/>
        <v>4259684</v>
      </c>
      <c r="V254" s="55">
        <f t="shared" si="273"/>
        <v>3292388</v>
      </c>
      <c r="W254" s="55">
        <f t="shared" si="273"/>
        <v>0</v>
      </c>
      <c r="X254" s="55">
        <f t="shared" si="273"/>
        <v>3292388</v>
      </c>
      <c r="Y254" s="318">
        <f t="shared" si="273"/>
        <v>18889068</v>
      </c>
      <c r="Z254" s="318">
        <f t="shared" si="273"/>
        <v>0</v>
      </c>
      <c r="AA254" s="318">
        <f t="shared" si="273"/>
        <v>18889068</v>
      </c>
      <c r="AB254" s="55">
        <f t="shared" si="273"/>
        <v>4655712</v>
      </c>
      <c r="AC254" s="55">
        <f t="shared" si="273"/>
        <v>0</v>
      </c>
      <c r="AD254" s="55">
        <f t="shared" si="273"/>
        <v>4655712</v>
      </c>
      <c r="AE254" s="55">
        <f t="shared" si="273"/>
        <v>0</v>
      </c>
      <c r="AF254" s="55">
        <f t="shared" si="273"/>
        <v>0</v>
      </c>
      <c r="AG254" s="55"/>
      <c r="AH254" s="55">
        <f>SUM(AH247:AH253)</f>
        <v>0</v>
      </c>
      <c r="AI254" s="55">
        <f>SUM(AI247:AI253)</f>
        <v>5161912</v>
      </c>
      <c r="AJ254" s="55">
        <f>SUM(AJ247:AJ253)</f>
        <v>0</v>
      </c>
      <c r="AK254" s="55">
        <f>SUM(AK247:AK253)</f>
        <v>5161912</v>
      </c>
      <c r="AL254" s="197">
        <f>SUM(AL247:AL253)</f>
        <v>-9071444</v>
      </c>
      <c r="AM254" s="35"/>
      <c r="AN254" s="35"/>
      <c r="AO254" s="35"/>
      <c r="AP254" s="35"/>
      <c r="AQ254" s="35"/>
      <c r="AR254" s="35"/>
      <c r="AS254" s="35"/>
      <c r="AT254" s="35"/>
    </row>
    <row r="255" spans="2:46" ht="47.45" customHeight="1" x14ac:dyDescent="0.2">
      <c r="B255" s="149">
        <v>7.2</v>
      </c>
      <c r="C255" s="398" t="s">
        <v>621</v>
      </c>
      <c r="D255" s="399"/>
      <c r="E255" s="187"/>
      <c r="F255" s="73"/>
      <c r="G255" s="73"/>
      <c r="H255" s="79"/>
      <c r="I255" s="79"/>
      <c r="J255" s="78"/>
      <c r="K255" s="78"/>
      <c r="L255" s="76"/>
      <c r="M255" s="78"/>
      <c r="N255" s="78"/>
      <c r="O255" s="76"/>
      <c r="P255" s="78"/>
      <c r="Q255" s="76"/>
      <c r="R255" s="76"/>
      <c r="S255" s="78"/>
      <c r="T255" s="76"/>
      <c r="U255" s="76"/>
      <c r="V255" s="78"/>
      <c r="W255" s="76"/>
      <c r="X255" s="76"/>
      <c r="Y255" s="78"/>
      <c r="Z255" s="78"/>
      <c r="AA255" s="78"/>
      <c r="AB255" s="78"/>
      <c r="AC255" s="76"/>
      <c r="AD255" s="76"/>
      <c r="AE255" s="78"/>
      <c r="AF255" s="76"/>
      <c r="AG255" s="76"/>
      <c r="AH255" s="76"/>
      <c r="AI255" s="78"/>
      <c r="AJ255" s="76"/>
      <c r="AK255" s="76"/>
      <c r="AL255" s="77"/>
    </row>
    <row r="256" spans="2:46" ht="22.9" customHeight="1" x14ac:dyDescent="0.2">
      <c r="B256" s="150"/>
      <c r="C256" s="107" t="s">
        <v>126</v>
      </c>
      <c r="D256" s="58"/>
      <c r="E256" s="58"/>
      <c r="F256" s="17"/>
      <c r="G256" s="17"/>
      <c r="H256" s="15"/>
      <c r="I256" s="15"/>
      <c r="J256" s="33"/>
      <c r="K256" s="33"/>
      <c r="L256" s="38"/>
      <c r="M256" s="33"/>
      <c r="N256" s="33"/>
      <c r="O256" s="38"/>
      <c r="P256" s="33"/>
      <c r="Q256" s="38"/>
      <c r="R256" s="38"/>
      <c r="S256" s="33"/>
      <c r="T256" s="38"/>
      <c r="U256" s="38"/>
      <c r="V256" s="33"/>
      <c r="W256" s="38"/>
      <c r="X256" s="38"/>
      <c r="Y256" s="33"/>
      <c r="Z256" s="33"/>
      <c r="AA256" s="33"/>
      <c r="AB256" s="33"/>
      <c r="AC256" s="38"/>
      <c r="AD256" s="38"/>
      <c r="AE256" s="33"/>
      <c r="AF256" s="38"/>
      <c r="AG256" s="38"/>
      <c r="AH256" s="38"/>
      <c r="AI256" s="33"/>
      <c r="AJ256" s="38"/>
      <c r="AK256" s="38"/>
      <c r="AL256" s="39"/>
    </row>
    <row r="257" spans="2:46" ht="50.45" customHeight="1" x14ac:dyDescent="0.2">
      <c r="B257" s="150" t="s">
        <v>53</v>
      </c>
      <c r="C257" s="169" t="s">
        <v>624</v>
      </c>
      <c r="D257" s="182"/>
      <c r="E257" s="170" t="s">
        <v>702</v>
      </c>
      <c r="F257" s="16" t="s">
        <v>606</v>
      </c>
      <c r="G257" s="344" t="s">
        <v>625</v>
      </c>
      <c r="H257" s="179">
        <v>2021</v>
      </c>
      <c r="I257" s="179">
        <v>2025</v>
      </c>
      <c r="J257" s="33">
        <f>'[1]Summary for IPSIS'!$H$183+'[1]Summary for IPSIS'!$I$183</f>
        <v>1800000</v>
      </c>
      <c r="K257" s="33">
        <f>'[1]Summary for IPSIS'!$J$183</f>
        <v>0</v>
      </c>
      <c r="L257" s="38">
        <f>SUM(J257:K257)</f>
        <v>1800000</v>
      </c>
      <c r="M257" s="33">
        <f>'[1]Summary for IPSIS'!$T$183+'[1]Summary for IPSIS'!$U$183</f>
        <v>1800000</v>
      </c>
      <c r="N257" s="33">
        <f>'[1]Summary for IPSIS'!$V$183</f>
        <v>0</v>
      </c>
      <c r="O257" s="38">
        <f>SUM(M257:N257)</f>
        <v>1800000</v>
      </c>
      <c r="P257" s="33">
        <f>'[1]Summary for IPSIS'!$AF$183+'[1]Summary for IPSIS'!$AG$183</f>
        <v>1800000</v>
      </c>
      <c r="Q257" s="38">
        <f>'[1]Summary for IPSIS'!$AH$183</f>
        <v>0</v>
      </c>
      <c r="R257" s="38">
        <f>SUM(P257:Q257)</f>
        <v>1800000</v>
      </c>
      <c r="S257" s="33">
        <f>'[1]Summary for IPSIS'!$AR$183+'[1]Summary for IPSIS'!$AS$183</f>
        <v>1800000</v>
      </c>
      <c r="T257" s="38">
        <f>'[1]Summary for IPSIS'!$AT$183</f>
        <v>0</v>
      </c>
      <c r="U257" s="38">
        <f>SUM(S257:T257)</f>
        <v>1800000</v>
      </c>
      <c r="V257" s="33">
        <f>'[1]Summary for IPSIS'!$BD$183+'[1]Summary for IPSIS'!$BE$183</f>
        <v>1800000</v>
      </c>
      <c r="W257" s="38">
        <f>'[1]Summary for IPSIS'!$BF$183</f>
        <v>0</v>
      </c>
      <c r="X257" s="38">
        <f>SUM(V257:W257)</f>
        <v>1800000</v>
      </c>
      <c r="Y257" s="33">
        <f>J257+M257+P257+S257+V257</f>
        <v>9000000</v>
      </c>
      <c r="Z257" s="33">
        <f>K257+N257+Q257+T257+W257</f>
        <v>0</v>
      </c>
      <c r="AA257" s="33">
        <f>SUM(Y257:Z257)</f>
        <v>9000000</v>
      </c>
      <c r="AB257" s="33">
        <f>'[1]Summary for IPSIS'!$L$183+'[1]Summary for IPSIS'!$X$183+'[1]Summary for IPSIS'!$AJ$183</f>
        <v>0</v>
      </c>
      <c r="AC257" s="38">
        <f>0</f>
        <v>0</v>
      </c>
      <c r="AD257" s="38">
        <f>SUM(AB257:AC257)</f>
        <v>0</v>
      </c>
      <c r="AE257" s="33">
        <f>0</f>
        <v>0</v>
      </c>
      <c r="AF257" s="38">
        <f>0</f>
        <v>0</v>
      </c>
      <c r="AG257" s="38"/>
      <c r="AH257" s="38">
        <f>SUM(AE257:AF257)</f>
        <v>0</v>
      </c>
      <c r="AI257" s="33">
        <f>'[1]Summary for IPSIS'!$AV$183+'[1]Summary for IPSIS'!$BH$183</f>
        <v>0</v>
      </c>
      <c r="AJ257" s="38">
        <f>0</f>
        <v>0</v>
      </c>
      <c r="AK257" s="38">
        <f>SUM(AI257:AJ257)</f>
        <v>0</v>
      </c>
      <c r="AL257" s="189">
        <f t="shared" ref="AL257:AL260" si="274">SUM(AK257+AH257+AD257)-AA257</f>
        <v>-9000000</v>
      </c>
    </row>
    <row r="258" spans="2:46" ht="48" customHeight="1" x14ac:dyDescent="0.2">
      <c r="B258" s="150" t="s">
        <v>136</v>
      </c>
      <c r="C258" s="169" t="s">
        <v>626</v>
      </c>
      <c r="D258" s="182"/>
      <c r="E258" s="170" t="s">
        <v>702</v>
      </c>
      <c r="F258" s="16" t="s">
        <v>606</v>
      </c>
      <c r="G258" s="344" t="s">
        <v>627</v>
      </c>
      <c r="H258" s="179">
        <v>2021</v>
      </c>
      <c r="I258" s="179">
        <v>2025</v>
      </c>
      <c r="J258" s="33">
        <f>'[1]Summary for IPSIS'!$H$184+'[1]Summary for IPSIS'!$I$184</f>
        <v>1200000</v>
      </c>
      <c r="K258" s="33">
        <f>'[1]Summary for IPSIS'!$J$184</f>
        <v>0</v>
      </c>
      <c r="L258" s="38">
        <f t="shared" ref="L258:L260" si="275">SUM(J258:K258)</f>
        <v>1200000</v>
      </c>
      <c r="M258" s="33">
        <f>'[1]Summary for IPSIS'!$T$184+'[1]Summary for IPSIS'!$U$184</f>
        <v>1200000</v>
      </c>
      <c r="N258" s="33">
        <f>'[1]Summary for IPSIS'!$V$184</f>
        <v>0</v>
      </c>
      <c r="O258" s="38">
        <f t="shared" ref="O258:O260" si="276">SUM(M258:N258)</f>
        <v>1200000</v>
      </c>
      <c r="P258" s="33">
        <f>'[1]Summary for IPSIS'!$AF$184+'[1]Summary for IPSIS'!$AG$184</f>
        <v>1200000</v>
      </c>
      <c r="Q258" s="38">
        <f>'[1]Summary for IPSIS'!$AH$184</f>
        <v>0</v>
      </c>
      <c r="R258" s="38">
        <f t="shared" ref="R258:R260" si="277">SUM(P258:Q258)</f>
        <v>1200000</v>
      </c>
      <c r="S258" s="33">
        <f>'[1]Summary for IPSIS'!$AR$184+'[1]Summary for IPSIS'!$AS$184</f>
        <v>1200000</v>
      </c>
      <c r="T258" s="38">
        <f>'[1]Summary for IPSIS'!$AT$184</f>
        <v>0</v>
      </c>
      <c r="U258" s="38">
        <f t="shared" ref="U258:U260" si="278">SUM(S258:T258)</f>
        <v>1200000</v>
      </c>
      <c r="V258" s="33">
        <f>'[1]Summary for IPSIS'!$BD$184+'[1]Summary for IPSIS'!$BE$184</f>
        <v>1200000</v>
      </c>
      <c r="W258" s="38">
        <f>'[1]Summary for IPSIS'!$BF$184</f>
        <v>0</v>
      </c>
      <c r="X258" s="38">
        <f t="shared" ref="X258:X260" si="279">SUM(V258:W258)</f>
        <v>1200000</v>
      </c>
      <c r="Y258" s="33">
        <f t="shared" ref="Y258:Y260" si="280">J258+M258+P258+S258+V258</f>
        <v>6000000</v>
      </c>
      <c r="Z258" s="33">
        <f t="shared" ref="Z258:Z260" si="281">K258+N258+Q258+T258+W258</f>
        <v>0</v>
      </c>
      <c r="AA258" s="33">
        <f t="shared" ref="AA258:AA260" si="282">SUM(Y258:Z258)</f>
        <v>6000000</v>
      </c>
      <c r="AB258" s="33">
        <f>'[1]Summary for IPSIS'!$L$184+'[1]Summary for IPSIS'!$X$184+'[1]Summary for IPSIS'!$AJ$184</f>
        <v>0</v>
      </c>
      <c r="AC258" s="38">
        <f>0</f>
        <v>0</v>
      </c>
      <c r="AD258" s="38">
        <f t="shared" ref="AD258:AD260" si="283">SUM(AB258:AC258)</f>
        <v>0</v>
      </c>
      <c r="AE258" s="33">
        <f>0</f>
        <v>0</v>
      </c>
      <c r="AF258" s="38">
        <f>0</f>
        <v>0</v>
      </c>
      <c r="AG258" s="38"/>
      <c r="AH258" s="38">
        <f t="shared" ref="AH258:AH260" si="284">SUM(AE258:AF258)</f>
        <v>0</v>
      </c>
      <c r="AI258" s="33">
        <f>'[1]Summary for IPSIS'!$AV$184+'[1]Summary for IPSIS'!$BH$184</f>
        <v>0</v>
      </c>
      <c r="AJ258" s="38">
        <f>0</f>
        <v>0</v>
      </c>
      <c r="AK258" s="38">
        <f t="shared" ref="AK258:AK260" si="285">SUM(AI258:AJ258)</f>
        <v>0</v>
      </c>
      <c r="AL258" s="189">
        <f t="shared" si="274"/>
        <v>-6000000</v>
      </c>
    </row>
    <row r="259" spans="2:46" ht="34.5" customHeight="1" thickBot="1" x14ac:dyDescent="0.25">
      <c r="B259" s="150" t="s">
        <v>137</v>
      </c>
      <c r="C259" s="169" t="s">
        <v>628</v>
      </c>
      <c r="D259" s="182"/>
      <c r="E259" s="250" t="s">
        <v>438</v>
      </c>
      <c r="F259" s="16" t="s">
        <v>131</v>
      </c>
      <c r="G259" s="344" t="s">
        <v>630</v>
      </c>
      <c r="H259" s="179">
        <v>2021</v>
      </c>
      <c r="I259" s="179">
        <v>2025</v>
      </c>
      <c r="J259" s="33">
        <f>'[1]Summary for IPSIS'!$H$185+'[1]Summary for IPSIS'!$I$185</f>
        <v>614640</v>
      </c>
      <c r="K259" s="33">
        <f>'[1]Summary for IPSIS'!$J$185</f>
        <v>0</v>
      </c>
      <c r="L259" s="38">
        <f t="shared" si="275"/>
        <v>614640</v>
      </c>
      <c r="M259" s="33">
        <f>'[1]Summary for IPSIS'!$T$185+'[1]Summary for IPSIS'!$U$185</f>
        <v>614640</v>
      </c>
      <c r="N259" s="33">
        <f>'[1]Summary for IPSIS'!$V$185</f>
        <v>0</v>
      </c>
      <c r="O259" s="38">
        <f t="shared" si="276"/>
        <v>614640</v>
      </c>
      <c r="P259" s="33">
        <f>'[1]Summary for IPSIS'!$AF$185+'[1]Summary for IPSIS'!$AG$185</f>
        <v>614640</v>
      </c>
      <c r="Q259" s="38">
        <f>'[1]Summary for IPSIS'!$AH$185</f>
        <v>0</v>
      </c>
      <c r="R259" s="38">
        <f t="shared" si="277"/>
        <v>614640</v>
      </c>
      <c r="S259" s="33">
        <f>'[1]Summary for IPSIS'!$AR$185+'[1]Summary for IPSIS'!$AS$185</f>
        <v>614640</v>
      </c>
      <c r="T259" s="38">
        <f>'[1]Summary for IPSIS'!$AT$185</f>
        <v>0</v>
      </c>
      <c r="U259" s="38">
        <f t="shared" si="278"/>
        <v>614640</v>
      </c>
      <c r="V259" s="33">
        <f>'[1]Summary for IPSIS'!$BD$185+'[1]Summary for IPSIS'!$BE$185</f>
        <v>614640</v>
      </c>
      <c r="W259" s="38">
        <f>'[1]Summary for IPSIS'!$BF$185</f>
        <v>0</v>
      </c>
      <c r="X259" s="38">
        <f t="shared" si="279"/>
        <v>614640</v>
      </c>
      <c r="Y259" s="33">
        <f t="shared" si="280"/>
        <v>3073200</v>
      </c>
      <c r="Z259" s="33">
        <f t="shared" si="281"/>
        <v>0</v>
      </c>
      <c r="AA259" s="33">
        <f t="shared" si="282"/>
        <v>3073200</v>
      </c>
      <c r="AB259" s="33">
        <f>'[1]Summary for IPSIS'!$L$185+'[1]Summary for IPSIS'!$X$185+'[1]Summary for IPSIS'!$AJ$185</f>
        <v>1843920</v>
      </c>
      <c r="AC259" s="38">
        <f>0</f>
        <v>0</v>
      </c>
      <c r="AD259" s="38">
        <f t="shared" si="283"/>
        <v>1843920</v>
      </c>
      <c r="AE259" s="33">
        <f>0</f>
        <v>0</v>
      </c>
      <c r="AF259" s="38">
        <f>0</f>
        <v>0</v>
      </c>
      <c r="AG259" s="38"/>
      <c r="AH259" s="38">
        <f t="shared" si="284"/>
        <v>0</v>
      </c>
      <c r="AI259" s="33">
        <f>'[1]Summary for IPSIS'!$AV$185+'[1]Summary for IPSIS'!$BH$185</f>
        <v>1229280</v>
      </c>
      <c r="AJ259" s="38">
        <f>0</f>
        <v>0</v>
      </c>
      <c r="AK259" s="38">
        <f t="shared" si="285"/>
        <v>1229280</v>
      </c>
      <c r="AL259" s="189">
        <f t="shared" si="274"/>
        <v>0</v>
      </c>
    </row>
    <row r="260" spans="2:46" ht="24" customHeight="1" thickBot="1" x14ac:dyDescent="0.25">
      <c r="B260" s="150" t="s">
        <v>138</v>
      </c>
      <c r="C260" s="169" t="s">
        <v>629</v>
      </c>
      <c r="D260" s="182"/>
      <c r="E260" s="170" t="s">
        <v>702</v>
      </c>
      <c r="F260" s="16" t="s">
        <v>606</v>
      </c>
      <c r="G260" s="344" t="s">
        <v>631</v>
      </c>
      <c r="H260" s="179">
        <v>2022</v>
      </c>
      <c r="I260" s="179">
        <v>2025</v>
      </c>
      <c r="J260" s="33">
        <f>'[1]Summary for IPSIS'!$H$186+'[1]Summary for IPSIS'!$I$186</f>
        <v>0</v>
      </c>
      <c r="K260" s="33">
        <f>'[1]Summary for IPSIS'!$J$186</f>
        <v>0</v>
      </c>
      <c r="L260" s="38">
        <f t="shared" si="275"/>
        <v>0</v>
      </c>
      <c r="M260" s="33">
        <f>'[1]Summary for IPSIS'!$T$186+'[1]Summary for IPSIS'!$U$186</f>
        <v>1200000</v>
      </c>
      <c r="N260" s="33">
        <f>'[1]Summary for IPSIS'!$V$186</f>
        <v>0</v>
      </c>
      <c r="O260" s="38">
        <f t="shared" si="276"/>
        <v>1200000</v>
      </c>
      <c r="P260" s="33">
        <f>'[1]Summary for IPSIS'!$AF$186+'[1]Summary for IPSIS'!$AG$186</f>
        <v>1200000</v>
      </c>
      <c r="Q260" s="38">
        <f>'[1]Summary for IPSIS'!$AH$186</f>
        <v>0</v>
      </c>
      <c r="R260" s="38">
        <f t="shared" si="277"/>
        <v>1200000</v>
      </c>
      <c r="S260" s="33">
        <f>'[1]Summary for IPSIS'!$AR$186+'[1]Summary for IPSIS'!$AS$186</f>
        <v>1200000</v>
      </c>
      <c r="T260" s="38">
        <f>'[1]Summary for IPSIS'!$AT$186</f>
        <v>0</v>
      </c>
      <c r="U260" s="38">
        <f t="shared" si="278"/>
        <v>1200000</v>
      </c>
      <c r="V260" s="33">
        <f>'[1]Summary for IPSIS'!$BD$186+'[1]Summary for IPSIS'!$BE$186</f>
        <v>1200000</v>
      </c>
      <c r="W260" s="38">
        <f>'[1]Summary for IPSIS'!$BF$186</f>
        <v>0</v>
      </c>
      <c r="X260" s="38">
        <f t="shared" si="279"/>
        <v>1200000</v>
      </c>
      <c r="Y260" s="33">
        <f t="shared" si="280"/>
        <v>4800000</v>
      </c>
      <c r="Z260" s="33">
        <f t="shared" si="281"/>
        <v>0</v>
      </c>
      <c r="AA260" s="33">
        <f t="shared" si="282"/>
        <v>4800000</v>
      </c>
      <c r="AB260" s="33">
        <f>'[1]Summary for IPSIS'!$L$186+'[1]Summary for IPSIS'!$X$186+'[1]Summary for IPSIS'!$AJ$186</f>
        <v>0</v>
      </c>
      <c r="AC260" s="38">
        <f>0</f>
        <v>0</v>
      </c>
      <c r="AD260" s="38">
        <f t="shared" si="283"/>
        <v>0</v>
      </c>
      <c r="AE260" s="33">
        <f>0</f>
        <v>0</v>
      </c>
      <c r="AF260" s="38">
        <f>0</f>
        <v>0</v>
      </c>
      <c r="AG260" s="38"/>
      <c r="AH260" s="38">
        <f t="shared" si="284"/>
        <v>0</v>
      </c>
      <c r="AI260" s="33">
        <f>'[1]Summary for IPSIS'!$AV$186+'[1]Summary for IPSIS'!$BH$186</f>
        <v>0</v>
      </c>
      <c r="AJ260" s="38">
        <f>0</f>
        <v>0</v>
      </c>
      <c r="AK260" s="38">
        <f t="shared" si="285"/>
        <v>0</v>
      </c>
      <c r="AL260" s="189">
        <f t="shared" si="274"/>
        <v>-4800000</v>
      </c>
    </row>
    <row r="261" spans="2:46" s="6" customFormat="1" ht="27.6" customHeight="1" thickBot="1" x14ac:dyDescent="0.25">
      <c r="B261" s="56"/>
      <c r="C261" s="63" t="s">
        <v>76</v>
      </c>
      <c r="D261" s="64"/>
      <c r="E261" s="64"/>
      <c r="F261" s="54"/>
      <c r="G261" s="54"/>
      <c r="H261" s="54"/>
      <c r="I261" s="54"/>
      <c r="J261" s="55">
        <f t="shared" ref="J261:AF261" si="286">SUM(J257:J260)</f>
        <v>3614640</v>
      </c>
      <c r="K261" s="55">
        <f t="shared" si="286"/>
        <v>0</v>
      </c>
      <c r="L261" s="55">
        <f t="shared" si="286"/>
        <v>3614640</v>
      </c>
      <c r="M261" s="55">
        <f t="shared" si="286"/>
        <v>4814640</v>
      </c>
      <c r="N261" s="55">
        <f t="shared" si="286"/>
        <v>0</v>
      </c>
      <c r="O261" s="55">
        <f t="shared" si="286"/>
        <v>4814640</v>
      </c>
      <c r="P261" s="55">
        <f t="shared" si="286"/>
        <v>4814640</v>
      </c>
      <c r="Q261" s="55">
        <f t="shared" si="286"/>
        <v>0</v>
      </c>
      <c r="R261" s="55">
        <f t="shared" si="286"/>
        <v>4814640</v>
      </c>
      <c r="S261" s="55">
        <f t="shared" si="286"/>
        <v>4814640</v>
      </c>
      <c r="T261" s="55">
        <f t="shared" si="286"/>
        <v>0</v>
      </c>
      <c r="U261" s="55">
        <f t="shared" si="286"/>
        <v>4814640</v>
      </c>
      <c r="V261" s="55">
        <f t="shared" si="286"/>
        <v>4814640</v>
      </c>
      <c r="W261" s="55">
        <f t="shared" si="286"/>
        <v>0</v>
      </c>
      <c r="X261" s="55">
        <f t="shared" si="286"/>
        <v>4814640</v>
      </c>
      <c r="Y261" s="318">
        <f t="shared" si="286"/>
        <v>22873200</v>
      </c>
      <c r="Z261" s="318">
        <f t="shared" si="286"/>
        <v>0</v>
      </c>
      <c r="AA261" s="318">
        <f t="shared" si="286"/>
        <v>22873200</v>
      </c>
      <c r="AB261" s="55">
        <f t="shared" si="286"/>
        <v>1843920</v>
      </c>
      <c r="AC261" s="55">
        <f t="shared" si="286"/>
        <v>0</v>
      </c>
      <c r="AD261" s="55">
        <f t="shared" si="286"/>
        <v>1843920</v>
      </c>
      <c r="AE261" s="55">
        <f t="shared" si="286"/>
        <v>0</v>
      </c>
      <c r="AF261" s="55">
        <f t="shared" si="286"/>
        <v>0</v>
      </c>
      <c r="AG261" s="55"/>
      <c r="AH261" s="55">
        <f>SUM(AH257:AH260)</f>
        <v>0</v>
      </c>
      <c r="AI261" s="55">
        <f>SUM(AI257:AI260)</f>
        <v>1229280</v>
      </c>
      <c r="AJ261" s="55">
        <f>SUM(AJ257:AJ260)</f>
        <v>0</v>
      </c>
      <c r="AK261" s="55">
        <f>SUM(AK257:AK260)</f>
        <v>1229280</v>
      </c>
      <c r="AL261" s="197">
        <f>SUM(AL257:AL260)</f>
        <v>-19800000</v>
      </c>
      <c r="AM261" s="35"/>
      <c r="AN261" s="35"/>
      <c r="AO261" s="35"/>
      <c r="AP261" s="35"/>
      <c r="AQ261" s="35"/>
      <c r="AR261" s="35"/>
      <c r="AS261" s="35"/>
      <c r="AT261" s="35"/>
    </row>
    <row r="262" spans="2:46" ht="45" customHeight="1" x14ac:dyDescent="0.2">
      <c r="B262" s="149">
        <v>7.3</v>
      </c>
      <c r="C262" s="398" t="s">
        <v>632</v>
      </c>
      <c r="D262" s="399"/>
      <c r="E262" s="187"/>
      <c r="F262" s="73"/>
      <c r="G262" s="73"/>
      <c r="H262" s="79"/>
      <c r="I262" s="79"/>
      <c r="J262" s="78"/>
      <c r="K262" s="78"/>
      <c r="L262" s="76"/>
      <c r="M262" s="78"/>
      <c r="N262" s="78"/>
      <c r="O262" s="76"/>
      <c r="P262" s="78"/>
      <c r="Q262" s="76"/>
      <c r="R262" s="76"/>
      <c r="S262" s="78"/>
      <c r="T262" s="76"/>
      <c r="U262" s="76"/>
      <c r="V262" s="78"/>
      <c r="W262" s="76"/>
      <c r="X262" s="76"/>
      <c r="Y262" s="78"/>
      <c r="Z262" s="78"/>
      <c r="AA262" s="78"/>
      <c r="AB262" s="78"/>
      <c r="AC262" s="76"/>
      <c r="AD262" s="76"/>
      <c r="AE262" s="78"/>
      <c r="AF262" s="76"/>
      <c r="AG262" s="76"/>
      <c r="AH262" s="76"/>
      <c r="AI262" s="78"/>
      <c r="AJ262" s="76"/>
      <c r="AK262" s="76"/>
      <c r="AL262" s="77"/>
    </row>
    <row r="263" spans="2:46" ht="21" customHeight="1" x14ac:dyDescent="0.2">
      <c r="B263" s="150"/>
      <c r="C263" s="107" t="s">
        <v>130</v>
      </c>
      <c r="D263" s="58"/>
      <c r="E263" s="58"/>
      <c r="F263" s="17"/>
      <c r="G263" s="17"/>
      <c r="H263" s="15"/>
      <c r="I263" s="15"/>
      <c r="J263" s="33"/>
      <c r="K263" s="33"/>
      <c r="L263" s="38"/>
      <c r="M263" s="33"/>
      <c r="N263" s="33"/>
      <c r="O263" s="38"/>
      <c r="P263" s="33"/>
      <c r="Q263" s="38"/>
      <c r="R263" s="38"/>
      <c r="S263" s="33"/>
      <c r="T263" s="38"/>
      <c r="U263" s="38"/>
      <c r="V263" s="33"/>
      <c r="W263" s="38"/>
      <c r="X263" s="38"/>
      <c r="Y263" s="33"/>
      <c r="Z263" s="33"/>
      <c r="AA263" s="33"/>
      <c r="AB263" s="33"/>
      <c r="AC263" s="38"/>
      <c r="AD263" s="38"/>
      <c r="AE263" s="33"/>
      <c r="AF263" s="38"/>
      <c r="AG263" s="38"/>
      <c r="AH263" s="38"/>
      <c r="AI263" s="33"/>
      <c r="AJ263" s="38"/>
      <c r="AK263" s="38"/>
      <c r="AL263" s="39"/>
    </row>
    <row r="264" spans="2:46" ht="32.450000000000003" customHeight="1" x14ac:dyDescent="0.2">
      <c r="B264" s="47" t="s">
        <v>54</v>
      </c>
      <c r="C264" s="13" t="s">
        <v>633</v>
      </c>
      <c r="D264" s="14"/>
      <c r="E264" s="170" t="s">
        <v>704</v>
      </c>
      <c r="F264" s="344" t="s">
        <v>604</v>
      </c>
      <c r="G264" s="344" t="s">
        <v>641</v>
      </c>
      <c r="H264" s="179">
        <v>2022</v>
      </c>
      <c r="I264" s="179">
        <v>2025</v>
      </c>
      <c r="J264" s="30">
        <f>'[1]Summary for IPSIS'!$H$188+'[1]Summary for IPSIS'!$I$188</f>
        <v>0</v>
      </c>
      <c r="K264" s="30">
        <f>'[1]Summary for IPSIS'!$J$188</f>
        <v>0</v>
      </c>
      <c r="L264" s="38">
        <f>SUM(J264:K264)</f>
        <v>0</v>
      </c>
      <c r="M264" s="30">
        <f>'[1]Summary for IPSIS'!$T$188+'[1]Summary for IPSIS'!$U$188</f>
        <v>761376</v>
      </c>
      <c r="N264" s="30">
        <f>'[1]Summary for IPSIS'!$V$188</f>
        <v>0</v>
      </c>
      <c r="O264" s="38">
        <f>SUM(M264:N264)</f>
        <v>761376</v>
      </c>
      <c r="P264" s="33">
        <f>'[1]Summary for IPSIS'!$AF$188+'[1]Summary for IPSIS'!$AG$188</f>
        <v>761376</v>
      </c>
      <c r="Q264" s="38">
        <f>'[1]Summary for IPSIS'!$AH$188</f>
        <v>0</v>
      </c>
      <c r="R264" s="38">
        <f>SUM(P264:Q264)</f>
        <v>761376</v>
      </c>
      <c r="S264" s="33">
        <f>'[1]Summary for IPSIS'!$AR$188+'[1]Summary for IPSIS'!$AS$188</f>
        <v>761376</v>
      </c>
      <c r="T264" s="38">
        <f>'[1]Summary for IPSIS'!$AT$188</f>
        <v>0</v>
      </c>
      <c r="U264" s="38">
        <f>SUM(S264:T264)</f>
        <v>761376</v>
      </c>
      <c r="V264" s="33">
        <f>'[1]Summary for IPSIS'!$BD$188+'[1]Summary for IPSIS'!$BE$188</f>
        <v>761376</v>
      </c>
      <c r="W264" s="38">
        <f>'[1]Summary for IPSIS'!$BF$188</f>
        <v>0</v>
      </c>
      <c r="X264" s="38">
        <f>SUM(V264:W264)</f>
        <v>761376</v>
      </c>
      <c r="Y264" s="33">
        <f>J264+M264+P264+S264+V264</f>
        <v>3045504</v>
      </c>
      <c r="Z264" s="33">
        <f>K264+N264+Q264+T264+W264</f>
        <v>0</v>
      </c>
      <c r="AA264" s="33">
        <f>SUM(Y264:Z264)</f>
        <v>3045504</v>
      </c>
      <c r="AB264" s="33">
        <f>'[1]Summary for IPSIS'!$L$188+'[1]Summary for IPSIS'!$X$188+'[1]Summary for IPSIS'!$AJ$188</f>
        <v>0</v>
      </c>
      <c r="AC264" s="38">
        <f>0</f>
        <v>0</v>
      </c>
      <c r="AD264" s="38">
        <f>SUM(AB264:AC264)</f>
        <v>0</v>
      </c>
      <c r="AE264" s="33">
        <f>0</f>
        <v>0</v>
      </c>
      <c r="AF264" s="38">
        <f>0</f>
        <v>0</v>
      </c>
      <c r="AG264" s="38"/>
      <c r="AH264" s="38">
        <f>SUM(AE264:AF264)</f>
        <v>0</v>
      </c>
      <c r="AI264" s="33">
        <f>'[1]Summary for IPSIS'!$AV$188+'[1]Summary for IPSIS'!$BH$188</f>
        <v>0</v>
      </c>
      <c r="AJ264" s="38">
        <f>0</f>
        <v>0</v>
      </c>
      <c r="AK264" s="38">
        <f>SUM(AI264:AJ264)</f>
        <v>0</v>
      </c>
      <c r="AL264" s="189">
        <f t="shared" ref="AL264:AL276" si="287">SUM(AK264+AH264+AD264)-AA264</f>
        <v>-3045504</v>
      </c>
    </row>
    <row r="265" spans="2:46" ht="34.9" customHeight="1" x14ac:dyDescent="0.2">
      <c r="B265" s="47" t="s">
        <v>55</v>
      </c>
      <c r="C265" s="13" t="s">
        <v>634</v>
      </c>
      <c r="D265" s="14"/>
      <c r="E265" s="170" t="s">
        <v>704</v>
      </c>
      <c r="F265" s="344" t="s">
        <v>604</v>
      </c>
      <c r="G265" s="344" t="s">
        <v>176</v>
      </c>
      <c r="H265" s="179">
        <v>2021</v>
      </c>
      <c r="I265" s="179">
        <v>2025</v>
      </c>
      <c r="J265" s="30">
        <f>'[1]Summary for IPSIS'!$H$189+'[1]Summary for IPSIS'!$I$189</f>
        <v>505584</v>
      </c>
      <c r="K265" s="30">
        <f>'[1]Summary for IPSIS'!$J$189</f>
        <v>0</v>
      </c>
      <c r="L265" s="38">
        <f t="shared" ref="L265:L276" si="288">SUM(J265:K265)</f>
        <v>505584</v>
      </c>
      <c r="M265" s="30">
        <f>'[1]Summary for IPSIS'!$T$189+'[1]Summary for IPSIS'!$U$189</f>
        <v>505584</v>
      </c>
      <c r="N265" s="30">
        <f>'[1]Summary for IPSIS'!$V$189</f>
        <v>0</v>
      </c>
      <c r="O265" s="38">
        <f t="shared" ref="O265:O276" si="289">SUM(M265:N265)</f>
        <v>505584</v>
      </c>
      <c r="P265" s="33">
        <f>'[1]Summary for IPSIS'!$AF$189+'[1]Summary for IPSIS'!$AG$189</f>
        <v>505584</v>
      </c>
      <c r="Q265" s="38">
        <f>'[1]Summary for IPSIS'!$AH$189</f>
        <v>0</v>
      </c>
      <c r="R265" s="38">
        <f t="shared" ref="R265:R276" si="290">SUM(P265:Q265)</f>
        <v>505584</v>
      </c>
      <c r="S265" s="33">
        <f>'[1]Summary for IPSIS'!$AR$189+'[1]Summary for IPSIS'!$AS$189</f>
        <v>505584</v>
      </c>
      <c r="T265" s="38">
        <f>'[1]Summary for IPSIS'!$AT$189</f>
        <v>0</v>
      </c>
      <c r="U265" s="38">
        <f t="shared" ref="U265:U276" si="291">SUM(S265:T265)</f>
        <v>505584</v>
      </c>
      <c r="V265" s="33">
        <f>'[1]Summary for IPSIS'!$BD$189+'[1]Summary for IPSIS'!$BE$189</f>
        <v>505584</v>
      </c>
      <c r="W265" s="38">
        <f>'[1]Summary for IPSIS'!$BF$189</f>
        <v>0</v>
      </c>
      <c r="X265" s="38">
        <f t="shared" ref="X265:X276" si="292">SUM(V265:W265)</f>
        <v>505584</v>
      </c>
      <c r="Y265" s="33">
        <f t="shared" ref="Y265:Y276" si="293">J265+M265+P265+S265+V265</f>
        <v>2527920</v>
      </c>
      <c r="Z265" s="33">
        <f t="shared" ref="Z265:Z276" si="294">K265+N265+Q265+T265+W265</f>
        <v>0</v>
      </c>
      <c r="AA265" s="33">
        <f t="shared" ref="AA265:AA268" si="295">SUM(Y265:Z265)</f>
        <v>2527920</v>
      </c>
      <c r="AB265" s="33">
        <f>'[1]Summary for IPSIS'!$L$189+'[1]Summary for IPSIS'!$X$189+'[1]Summary for IPSIS'!$AJ$189</f>
        <v>1516752</v>
      </c>
      <c r="AC265" s="38">
        <f>0</f>
        <v>0</v>
      </c>
      <c r="AD265" s="38">
        <f t="shared" ref="AD265:AD276" si="296">SUM(AB265:AC265)</f>
        <v>1516752</v>
      </c>
      <c r="AE265" s="33">
        <f>0</f>
        <v>0</v>
      </c>
      <c r="AF265" s="38">
        <f>0</f>
        <v>0</v>
      </c>
      <c r="AG265" s="38"/>
      <c r="AH265" s="38">
        <f t="shared" ref="AH265:AH276" si="297">SUM(AE265:AF265)</f>
        <v>0</v>
      </c>
      <c r="AI265" s="33">
        <f>'[1]Summary for IPSIS'!$AV$189+'[1]Summary for IPSIS'!$BH$189</f>
        <v>1011168</v>
      </c>
      <c r="AJ265" s="38">
        <f>0</f>
        <v>0</v>
      </c>
      <c r="AK265" s="38">
        <f t="shared" ref="AK265:AK276" si="298">SUM(AI265:AJ265)</f>
        <v>1011168</v>
      </c>
      <c r="AL265" s="189">
        <f t="shared" si="287"/>
        <v>0</v>
      </c>
    </row>
    <row r="266" spans="2:46" ht="40.9" customHeight="1" x14ac:dyDescent="0.2">
      <c r="B266" s="47" t="s">
        <v>56</v>
      </c>
      <c r="C266" s="13" t="s">
        <v>635</v>
      </c>
      <c r="D266" s="14"/>
      <c r="E266" s="170" t="s">
        <v>704</v>
      </c>
      <c r="F266" s="344" t="s">
        <v>604</v>
      </c>
      <c r="G266" s="344" t="s">
        <v>640</v>
      </c>
      <c r="H266" s="179">
        <v>2021</v>
      </c>
      <c r="I266" s="179">
        <v>2025</v>
      </c>
      <c r="J266" s="30">
        <f>'[1]Summary for IPSIS'!$H$190+'[1]Summary for IPSIS'!$I$190</f>
        <v>3077376</v>
      </c>
      <c r="K266" s="30">
        <f>'[1]Summary for IPSIS'!$J$190</f>
        <v>0</v>
      </c>
      <c r="L266" s="38">
        <f t="shared" si="288"/>
        <v>3077376</v>
      </c>
      <c r="M266" s="30">
        <f>'[1]Summary for IPSIS'!$T$190+'[1]Summary for IPSIS'!$U$190</f>
        <v>3077376</v>
      </c>
      <c r="N266" s="30">
        <f>'[1]Summary for IPSIS'!$V$190</f>
        <v>0</v>
      </c>
      <c r="O266" s="38">
        <f t="shared" si="289"/>
        <v>3077376</v>
      </c>
      <c r="P266" s="33">
        <f>'[1]Summary for IPSIS'!$AF$190+'[1]Summary for IPSIS'!$AG$190</f>
        <v>3077376</v>
      </c>
      <c r="Q266" s="38">
        <f>'[1]Summary for IPSIS'!$AH$190</f>
        <v>0</v>
      </c>
      <c r="R266" s="38">
        <f t="shared" si="290"/>
        <v>3077376</v>
      </c>
      <c r="S266" s="33">
        <f>'[1]Summary for IPSIS'!$AR$190+'[1]Summary for IPSIS'!$AS$190</f>
        <v>3077376</v>
      </c>
      <c r="T266" s="38">
        <f>'[1]Summary for IPSIS'!$AT$190</f>
        <v>0</v>
      </c>
      <c r="U266" s="38">
        <f t="shared" si="291"/>
        <v>3077376</v>
      </c>
      <c r="V266" s="33">
        <f>'[1]Summary for IPSIS'!$BD$190+'[1]Summary for IPSIS'!$BE$190</f>
        <v>3077376</v>
      </c>
      <c r="W266" s="38">
        <f>'[1]Summary for IPSIS'!$BF$190</f>
        <v>0</v>
      </c>
      <c r="X266" s="38">
        <f t="shared" si="292"/>
        <v>3077376</v>
      </c>
      <c r="Y266" s="33">
        <f t="shared" si="293"/>
        <v>15386880</v>
      </c>
      <c r="Z266" s="33">
        <f t="shared" si="294"/>
        <v>0</v>
      </c>
      <c r="AA266" s="33">
        <f t="shared" si="295"/>
        <v>15386880</v>
      </c>
      <c r="AB266" s="33">
        <f>'[1]Summary for IPSIS'!$L$190+'[1]Summary for IPSIS'!$X$190+'[1]Summary for IPSIS'!$AJ$190</f>
        <v>9232128</v>
      </c>
      <c r="AC266" s="38">
        <f>0</f>
        <v>0</v>
      </c>
      <c r="AD266" s="38">
        <f t="shared" si="296"/>
        <v>9232128</v>
      </c>
      <c r="AE266" s="33">
        <f>0</f>
        <v>0</v>
      </c>
      <c r="AF266" s="38">
        <f>0</f>
        <v>0</v>
      </c>
      <c r="AG266" s="38"/>
      <c r="AH266" s="38">
        <f t="shared" si="297"/>
        <v>0</v>
      </c>
      <c r="AI266" s="33">
        <f>'[1]Summary for IPSIS'!$AV$190+'[1]Summary for IPSIS'!$BH$190</f>
        <v>6154752</v>
      </c>
      <c r="AJ266" s="38">
        <f>0</f>
        <v>0</v>
      </c>
      <c r="AK266" s="38">
        <f t="shared" si="298"/>
        <v>6154752</v>
      </c>
      <c r="AL266" s="189">
        <f t="shared" si="287"/>
        <v>0</v>
      </c>
    </row>
    <row r="267" spans="2:46" ht="28.5" customHeight="1" x14ac:dyDescent="0.2">
      <c r="B267" s="47" t="s">
        <v>57</v>
      </c>
      <c r="C267" s="13" t="s">
        <v>636</v>
      </c>
      <c r="D267" s="14"/>
      <c r="E267" s="170" t="s">
        <v>188</v>
      </c>
      <c r="F267" s="344" t="s">
        <v>637</v>
      </c>
      <c r="G267" s="344" t="s">
        <v>357</v>
      </c>
      <c r="H267" s="179">
        <v>2022</v>
      </c>
      <c r="I267" s="179">
        <v>2025</v>
      </c>
      <c r="J267" s="30">
        <f>'[1]Summary for IPSIS'!$H$191+'[1]Summary for IPSIS'!$I$191</f>
        <v>0</v>
      </c>
      <c r="K267" s="30">
        <f>'[1]Summary for IPSIS'!$J$191</f>
        <v>0</v>
      </c>
      <c r="L267" s="38">
        <f t="shared" si="288"/>
        <v>0</v>
      </c>
      <c r="M267" s="30">
        <f>'[1]Summary for IPSIS'!$T$191+'[1]Summary for IPSIS'!$U$191</f>
        <v>807520</v>
      </c>
      <c r="N267" s="30">
        <f>'[1]Summary for IPSIS'!$V$191</f>
        <v>0</v>
      </c>
      <c r="O267" s="38">
        <f t="shared" si="289"/>
        <v>807520</v>
      </c>
      <c r="P267" s="33">
        <f>'[1]Summary for IPSIS'!$AF$191+'[1]Summary for IPSIS'!$AG$191</f>
        <v>1500000</v>
      </c>
      <c r="Q267" s="38">
        <f>'[1]Summary for IPSIS'!$AH$191</f>
        <v>0</v>
      </c>
      <c r="R267" s="38">
        <f t="shared" si="290"/>
        <v>1500000</v>
      </c>
      <c r="S267" s="33">
        <f>'[1]Summary for IPSIS'!$AR$191+'[1]Summary for IPSIS'!$AS$191</f>
        <v>1500000</v>
      </c>
      <c r="T267" s="38">
        <f>'[1]Summary for IPSIS'!$AT$191</f>
        <v>0</v>
      </c>
      <c r="U267" s="38">
        <f t="shared" si="291"/>
        <v>1500000</v>
      </c>
      <c r="V267" s="33">
        <f>'[1]Summary for IPSIS'!$BD$191+'[1]Summary for IPSIS'!$BE$191</f>
        <v>1500000</v>
      </c>
      <c r="W267" s="38">
        <f>'[1]Summary for IPSIS'!$BF$191</f>
        <v>0</v>
      </c>
      <c r="X267" s="38">
        <f t="shared" si="292"/>
        <v>1500000</v>
      </c>
      <c r="Y267" s="33">
        <f t="shared" si="293"/>
        <v>5307520</v>
      </c>
      <c r="Z267" s="33">
        <f t="shared" si="294"/>
        <v>0</v>
      </c>
      <c r="AA267" s="33">
        <f t="shared" si="295"/>
        <v>5307520</v>
      </c>
      <c r="AB267" s="33">
        <f>'[1]Summary for IPSIS'!$L$191+'[1]Summary for IPSIS'!$X$191+'[1]Summary for IPSIS'!$AJ$191</f>
        <v>2307520</v>
      </c>
      <c r="AC267" s="38">
        <f>0</f>
        <v>0</v>
      </c>
      <c r="AD267" s="38">
        <f t="shared" si="296"/>
        <v>2307520</v>
      </c>
      <c r="AE267" s="33">
        <f>0</f>
        <v>0</v>
      </c>
      <c r="AF267" s="38">
        <f>0</f>
        <v>0</v>
      </c>
      <c r="AG267" s="38"/>
      <c r="AH267" s="38">
        <f t="shared" si="297"/>
        <v>0</v>
      </c>
      <c r="AI267" s="33">
        <f>'[1]Summary for IPSIS'!$AV$191+'[1]Summary for IPSIS'!$BH$191</f>
        <v>3000000</v>
      </c>
      <c r="AJ267" s="38">
        <f>0</f>
        <v>0</v>
      </c>
      <c r="AK267" s="38">
        <f t="shared" si="298"/>
        <v>3000000</v>
      </c>
      <c r="AL267" s="189">
        <f t="shared" si="287"/>
        <v>0</v>
      </c>
    </row>
    <row r="268" spans="2:46" ht="30" customHeight="1" thickBot="1" x14ac:dyDescent="0.25">
      <c r="B268" s="47" t="s">
        <v>132</v>
      </c>
      <c r="C268" s="13" t="s">
        <v>638</v>
      </c>
      <c r="D268" s="14"/>
      <c r="E268" s="170" t="s">
        <v>704</v>
      </c>
      <c r="F268" s="344" t="s">
        <v>604</v>
      </c>
      <c r="G268" s="344" t="s">
        <v>639</v>
      </c>
      <c r="H268" s="179">
        <v>2022</v>
      </c>
      <c r="I268" s="179">
        <v>2025</v>
      </c>
      <c r="J268" s="30">
        <f>'[1]Summary for IPSIS'!$H$188+'[1]Summary for IPSIS'!$I$188</f>
        <v>0</v>
      </c>
      <c r="K268" s="30">
        <f>'[1]Summary for IPSIS'!$J$192</f>
        <v>0</v>
      </c>
      <c r="L268" s="38">
        <f t="shared" si="288"/>
        <v>0</v>
      </c>
      <c r="M268" s="30">
        <f>'[1]Summary for IPSIS'!$T$192+'[1]Summary for IPSIS'!$U$192</f>
        <v>1291312</v>
      </c>
      <c r="N268" s="30">
        <f>'[1]Summary for IPSIS'!$V$192</f>
        <v>0</v>
      </c>
      <c r="O268" s="38">
        <f t="shared" si="289"/>
        <v>1291312</v>
      </c>
      <c r="P268" s="33">
        <f>'[1]Summary for IPSIS'!$AF$192+'[1]Summary for IPSIS'!$AG$192</f>
        <v>1291312</v>
      </c>
      <c r="Q268" s="38">
        <f>'[1]Summary for IPSIS'!$AH$192</f>
        <v>0</v>
      </c>
      <c r="R268" s="38">
        <f t="shared" si="290"/>
        <v>1291312</v>
      </c>
      <c r="S268" s="33">
        <f>'[1]Summary for IPSIS'!$AR$192+'[1]Summary for IPSIS'!$AS$192</f>
        <v>1291312</v>
      </c>
      <c r="T268" s="38">
        <f>'[1]Summary for IPSIS'!$AT$192</f>
        <v>0</v>
      </c>
      <c r="U268" s="38">
        <f t="shared" si="291"/>
        <v>1291312</v>
      </c>
      <c r="V268" s="33">
        <f>'[1]Summary for IPSIS'!$BD$192+'[1]Summary for IPSIS'!$BE$192</f>
        <v>1291312</v>
      </c>
      <c r="W268" s="38">
        <f>'[1]Summary for IPSIS'!$BF$192</f>
        <v>0</v>
      </c>
      <c r="X268" s="38">
        <f t="shared" si="292"/>
        <v>1291312</v>
      </c>
      <c r="Y268" s="33">
        <f t="shared" si="293"/>
        <v>5165248</v>
      </c>
      <c r="Z268" s="33">
        <f t="shared" si="294"/>
        <v>0</v>
      </c>
      <c r="AA268" s="33">
        <f t="shared" si="295"/>
        <v>5165248</v>
      </c>
      <c r="AB268" s="33">
        <f>'[1]Summary for IPSIS'!$L$192+'[1]Summary for IPSIS'!$X$192+'[1]Summary for IPSIS'!$AJ$192</f>
        <v>2126624</v>
      </c>
      <c r="AC268" s="38">
        <f>0</f>
        <v>0</v>
      </c>
      <c r="AD268" s="38">
        <f t="shared" si="296"/>
        <v>2126624</v>
      </c>
      <c r="AE268" s="33">
        <f>0</f>
        <v>0</v>
      </c>
      <c r="AF268" s="38">
        <f>0</f>
        <v>0</v>
      </c>
      <c r="AG268" s="38"/>
      <c r="AH268" s="38">
        <f t="shared" si="297"/>
        <v>0</v>
      </c>
      <c r="AI268" s="33">
        <f>'[1]Summary for IPSIS'!$AV$192+'[1]Summary for IPSIS'!$BH$192</f>
        <v>2126624</v>
      </c>
      <c r="AJ268" s="38">
        <f>0</f>
        <v>0</v>
      </c>
      <c r="AK268" s="38">
        <f t="shared" si="298"/>
        <v>2126624</v>
      </c>
      <c r="AL268" s="189">
        <f t="shared" si="287"/>
        <v>-912000</v>
      </c>
    </row>
    <row r="269" spans="2:46" s="6" customFormat="1" ht="27.6" customHeight="1" thickBot="1" x14ac:dyDescent="0.25">
      <c r="B269" s="56"/>
      <c r="C269" s="63" t="s">
        <v>77</v>
      </c>
      <c r="D269" s="64"/>
      <c r="E269" s="64"/>
      <c r="F269" s="54"/>
      <c r="G269" s="54"/>
      <c r="H269" s="54"/>
      <c r="I269" s="54"/>
      <c r="J269" s="55">
        <f>SUM(J264:J268)</f>
        <v>3582960</v>
      </c>
      <c r="K269" s="55">
        <f t="shared" ref="K269:AL269" si="299">SUM(K264:K268)</f>
        <v>0</v>
      </c>
      <c r="L269" s="55">
        <f t="shared" si="299"/>
        <v>3582960</v>
      </c>
      <c r="M269" s="55">
        <f t="shared" si="299"/>
        <v>6443168</v>
      </c>
      <c r="N269" s="55">
        <f t="shared" si="299"/>
        <v>0</v>
      </c>
      <c r="O269" s="55">
        <f t="shared" si="299"/>
        <v>6443168</v>
      </c>
      <c r="P269" s="55">
        <f t="shared" si="299"/>
        <v>7135648</v>
      </c>
      <c r="Q269" s="55">
        <f t="shared" si="299"/>
        <v>0</v>
      </c>
      <c r="R269" s="55">
        <f t="shared" si="299"/>
        <v>7135648</v>
      </c>
      <c r="S269" s="55">
        <f t="shared" si="299"/>
        <v>7135648</v>
      </c>
      <c r="T269" s="55">
        <f t="shared" si="299"/>
        <v>0</v>
      </c>
      <c r="U269" s="55">
        <f t="shared" si="299"/>
        <v>7135648</v>
      </c>
      <c r="V269" s="55">
        <f t="shared" si="299"/>
        <v>7135648</v>
      </c>
      <c r="W269" s="55">
        <f t="shared" si="299"/>
        <v>0</v>
      </c>
      <c r="X269" s="55">
        <f t="shared" si="299"/>
        <v>7135648</v>
      </c>
      <c r="Y269" s="318">
        <f t="shared" si="299"/>
        <v>31433072</v>
      </c>
      <c r="Z269" s="318">
        <f t="shared" si="299"/>
        <v>0</v>
      </c>
      <c r="AA269" s="318">
        <f t="shared" si="299"/>
        <v>31433072</v>
      </c>
      <c r="AB269" s="55">
        <f t="shared" si="299"/>
        <v>15183024</v>
      </c>
      <c r="AC269" s="55">
        <f t="shared" si="299"/>
        <v>0</v>
      </c>
      <c r="AD269" s="55">
        <f t="shared" si="299"/>
        <v>15183024</v>
      </c>
      <c r="AE269" s="55">
        <f t="shared" si="299"/>
        <v>0</v>
      </c>
      <c r="AF269" s="55">
        <f t="shared" si="299"/>
        <v>0</v>
      </c>
      <c r="AG269" s="55"/>
      <c r="AH269" s="55">
        <f t="shared" si="299"/>
        <v>0</v>
      </c>
      <c r="AI269" s="55">
        <f t="shared" si="299"/>
        <v>12292544</v>
      </c>
      <c r="AJ269" s="55">
        <f t="shared" si="299"/>
        <v>0</v>
      </c>
      <c r="AK269" s="55">
        <f t="shared" si="299"/>
        <v>12292544</v>
      </c>
      <c r="AL269" s="162">
        <f t="shared" si="299"/>
        <v>-3957504</v>
      </c>
      <c r="AM269" s="35"/>
      <c r="AN269" s="35"/>
      <c r="AO269" s="35"/>
      <c r="AP269" s="35"/>
      <c r="AQ269" s="35"/>
      <c r="AR269" s="35"/>
      <c r="AS269" s="35"/>
      <c r="AT269" s="35"/>
    </row>
    <row r="270" spans="2:46" ht="45" customHeight="1" x14ac:dyDescent="0.2">
      <c r="B270" s="342">
        <v>7.4</v>
      </c>
      <c r="C270" s="398" t="s">
        <v>652</v>
      </c>
      <c r="D270" s="399"/>
      <c r="E270" s="345"/>
      <c r="F270" s="73"/>
      <c r="G270" s="73"/>
      <c r="H270" s="79"/>
      <c r="I270" s="79"/>
      <c r="J270" s="78"/>
      <c r="K270" s="78"/>
      <c r="L270" s="76"/>
      <c r="M270" s="78"/>
      <c r="N270" s="78"/>
      <c r="O270" s="76"/>
      <c r="P270" s="78"/>
      <c r="Q270" s="76"/>
      <c r="R270" s="76"/>
      <c r="S270" s="78"/>
      <c r="T270" s="76"/>
      <c r="U270" s="76"/>
      <c r="V270" s="78"/>
      <c r="W270" s="76"/>
      <c r="X270" s="76"/>
      <c r="Y270" s="78"/>
      <c r="Z270" s="78"/>
      <c r="AA270" s="78"/>
      <c r="AB270" s="78"/>
      <c r="AC270" s="76"/>
      <c r="AD270" s="76"/>
      <c r="AE270" s="78"/>
      <c r="AF270" s="76"/>
      <c r="AG270" s="76"/>
      <c r="AH270" s="76"/>
      <c r="AI270" s="78"/>
      <c r="AJ270" s="76"/>
      <c r="AK270" s="76"/>
      <c r="AL270" s="77"/>
    </row>
    <row r="271" spans="2:46" ht="21" customHeight="1" x14ac:dyDescent="0.2">
      <c r="B271" s="343"/>
      <c r="C271" s="107" t="s">
        <v>130</v>
      </c>
      <c r="D271" s="58"/>
      <c r="E271" s="58"/>
      <c r="F271" s="17"/>
      <c r="G271" s="17"/>
      <c r="H271" s="15"/>
      <c r="I271" s="15"/>
      <c r="J271" s="33"/>
      <c r="K271" s="33"/>
      <c r="L271" s="38"/>
      <c r="M271" s="33"/>
      <c r="N271" s="33"/>
      <c r="O271" s="38"/>
      <c r="P271" s="33"/>
      <c r="Q271" s="38"/>
      <c r="R271" s="38"/>
      <c r="S271" s="33"/>
      <c r="T271" s="38"/>
      <c r="U271" s="38"/>
      <c r="V271" s="33"/>
      <c r="W271" s="38"/>
      <c r="X271" s="38"/>
      <c r="Y271" s="33"/>
      <c r="Z271" s="33"/>
      <c r="AA271" s="33"/>
      <c r="AB271" s="33"/>
      <c r="AC271" s="38"/>
      <c r="AD271" s="38"/>
      <c r="AE271" s="33"/>
      <c r="AF271" s="38"/>
      <c r="AG271" s="38"/>
      <c r="AH271" s="38"/>
      <c r="AI271" s="33"/>
      <c r="AJ271" s="38"/>
      <c r="AK271" s="38"/>
      <c r="AL271" s="39"/>
    </row>
    <row r="272" spans="2:46" ht="30" customHeight="1" x14ac:dyDescent="0.2">
      <c r="B272" s="47" t="s">
        <v>642</v>
      </c>
      <c r="C272" s="13" t="s">
        <v>653</v>
      </c>
      <c r="D272" s="14"/>
      <c r="E272" s="170" t="s">
        <v>698</v>
      </c>
      <c r="F272" s="344" t="s">
        <v>613</v>
      </c>
      <c r="G272" s="344" t="s">
        <v>639</v>
      </c>
      <c r="H272" s="356">
        <v>2022</v>
      </c>
      <c r="I272" s="356">
        <v>2025</v>
      </c>
      <c r="J272" s="30">
        <f>'[1]Summary for IPSIS'!$H$194+'[1]Summary for IPSIS'!$I$194</f>
        <v>0</v>
      </c>
      <c r="K272" s="30">
        <f>'[1]Summary for IPSIS'!$J$194</f>
        <v>0</v>
      </c>
      <c r="L272" s="38">
        <f t="shared" si="288"/>
        <v>0</v>
      </c>
      <c r="M272" s="30">
        <f>'[1]Summary for IPSIS'!$T$194+'[1]Summary for IPSIS'!$U$194</f>
        <v>988040</v>
      </c>
      <c r="N272" s="30">
        <f>'[1]Summary for IPSIS'!$V$194</f>
        <v>0</v>
      </c>
      <c r="O272" s="38">
        <f t="shared" si="289"/>
        <v>988040</v>
      </c>
      <c r="P272" s="33">
        <f>'[1]Summary for IPSIS'!$AF$194+'[1]Summary for IPSIS'!$AG$194</f>
        <v>988040</v>
      </c>
      <c r="Q272" s="38">
        <f>'[1]Summary for IPSIS'!$AH$194</f>
        <v>0</v>
      </c>
      <c r="R272" s="38">
        <f t="shared" si="290"/>
        <v>988040</v>
      </c>
      <c r="S272" s="33">
        <f>'[1]Summary for IPSIS'!$AR$194+'[1]Summary for IPSIS'!$AS$194</f>
        <v>988040</v>
      </c>
      <c r="T272" s="38">
        <f>'[1]Summary for IPSIS'!$AT$194</f>
        <v>0</v>
      </c>
      <c r="U272" s="38">
        <f t="shared" si="291"/>
        <v>988040</v>
      </c>
      <c r="V272" s="33">
        <f>'[1]Summary for IPSIS'!$BD$194+'[1]Summary for IPSIS'!$BE$194</f>
        <v>988040</v>
      </c>
      <c r="W272" s="38">
        <f>'[1]Summary for IPSIS'!$BF$194</f>
        <v>0</v>
      </c>
      <c r="X272" s="38">
        <f t="shared" si="292"/>
        <v>988040</v>
      </c>
      <c r="Y272" s="33">
        <f t="shared" si="293"/>
        <v>3952160</v>
      </c>
      <c r="Z272" s="33">
        <f t="shared" si="294"/>
        <v>0</v>
      </c>
      <c r="AA272" s="33">
        <f t="shared" ref="AA272:AA276" si="300">SUM(Y272:Z272)</f>
        <v>3952160</v>
      </c>
      <c r="AB272" s="33">
        <f>'[1]Summary for IPSIS'!$L$194+'[1]Summary for IPSIS'!$X$194+'[1]Summary for IPSIS'!$AJ$194</f>
        <v>202480</v>
      </c>
      <c r="AC272" s="38">
        <f>0</f>
        <v>0</v>
      </c>
      <c r="AD272" s="38">
        <f t="shared" si="296"/>
        <v>202480</v>
      </c>
      <c r="AE272" s="33">
        <f>0</f>
        <v>0</v>
      </c>
      <c r="AF272" s="38">
        <f>0</f>
        <v>0</v>
      </c>
      <c r="AG272" s="38"/>
      <c r="AH272" s="38">
        <f t="shared" si="297"/>
        <v>0</v>
      </c>
      <c r="AI272" s="33">
        <f>'[1]Summary for IPSIS'!$AV$194+'[1]Summary for IPSIS'!$BH$194</f>
        <v>202480</v>
      </c>
      <c r="AJ272" s="38">
        <v>0</v>
      </c>
      <c r="AK272" s="38">
        <f t="shared" si="298"/>
        <v>202480</v>
      </c>
      <c r="AL272" s="189">
        <f t="shared" si="287"/>
        <v>-3547200</v>
      </c>
    </row>
    <row r="273" spans="2:46" ht="31.15" customHeight="1" x14ac:dyDescent="0.2">
      <c r="B273" s="47" t="s">
        <v>643</v>
      </c>
      <c r="C273" s="13" t="s">
        <v>654</v>
      </c>
      <c r="D273" s="14"/>
      <c r="E273" s="170" t="s">
        <v>704</v>
      </c>
      <c r="F273" s="344" t="s">
        <v>604</v>
      </c>
      <c r="G273" s="344" t="s">
        <v>661</v>
      </c>
      <c r="H273" s="179">
        <v>2021</v>
      </c>
      <c r="I273" s="179">
        <v>2025</v>
      </c>
      <c r="J273" s="30">
        <f>'[1]Summary for IPSIS'!$H$195+'[1]Summary for IPSIS'!$I$195</f>
        <v>481928</v>
      </c>
      <c r="K273" s="30">
        <f>'[1]Summary for IPSIS'!$J$195</f>
        <v>0</v>
      </c>
      <c r="L273" s="38">
        <f t="shared" si="288"/>
        <v>481928</v>
      </c>
      <c r="M273" s="30">
        <f>'[1]Summary for IPSIS'!$T$195+'[1]Summary for IPSIS'!$U$195</f>
        <v>481928</v>
      </c>
      <c r="N273" s="30">
        <f>'[1]Summary for IPSIS'!$V$195</f>
        <v>0</v>
      </c>
      <c r="O273" s="38">
        <f t="shared" si="289"/>
        <v>481928</v>
      </c>
      <c r="P273" s="33">
        <f>'[1]Summary for IPSIS'!$AF$195+'[1]Summary for IPSIS'!$AG$195</f>
        <v>481928</v>
      </c>
      <c r="Q273" s="38">
        <f>'[1]Summary for IPSIS'!$AH$195</f>
        <v>0</v>
      </c>
      <c r="R273" s="38">
        <f t="shared" si="290"/>
        <v>481928</v>
      </c>
      <c r="S273" s="33">
        <f>'[1]Summary for IPSIS'!$AR$195+'[1]Summary for IPSIS'!$AS$195</f>
        <v>481928</v>
      </c>
      <c r="T273" s="38">
        <f>'[1]Summary for IPSIS'!$AT$195</f>
        <v>0</v>
      </c>
      <c r="U273" s="38">
        <f t="shared" si="291"/>
        <v>481928</v>
      </c>
      <c r="V273" s="33">
        <f>'[1]Summary for IPSIS'!$BD$195+'[1]Summary for IPSIS'!$BE$195</f>
        <v>481928</v>
      </c>
      <c r="W273" s="38">
        <f>'[1]Summary for IPSIS'!$BF$195</f>
        <v>0</v>
      </c>
      <c r="X273" s="38">
        <f t="shared" si="292"/>
        <v>481928</v>
      </c>
      <c r="Y273" s="33">
        <f t="shared" si="293"/>
        <v>2409640</v>
      </c>
      <c r="Z273" s="33">
        <f t="shared" si="294"/>
        <v>0</v>
      </c>
      <c r="AA273" s="33">
        <f t="shared" si="300"/>
        <v>2409640</v>
      </c>
      <c r="AB273" s="33">
        <f>'[1]Summary for IPSIS'!$L$195+'[1]Summary for IPSIS'!$X$195+'[1]Summary for IPSIS'!$AJ$195</f>
        <v>1445784</v>
      </c>
      <c r="AC273" s="38">
        <f>0</f>
        <v>0</v>
      </c>
      <c r="AD273" s="38">
        <f t="shared" si="296"/>
        <v>1445784</v>
      </c>
      <c r="AE273" s="33">
        <f>0</f>
        <v>0</v>
      </c>
      <c r="AF273" s="38">
        <f>0</f>
        <v>0</v>
      </c>
      <c r="AG273" s="38"/>
      <c r="AH273" s="38">
        <f t="shared" si="297"/>
        <v>0</v>
      </c>
      <c r="AI273" s="33">
        <f>'[1]Summary for IPSIS'!$AV$195+'[1]Summary for IPSIS'!$BH$195</f>
        <v>963856</v>
      </c>
      <c r="AJ273" s="38">
        <f>0</f>
        <v>0</v>
      </c>
      <c r="AK273" s="38">
        <f t="shared" si="298"/>
        <v>963856</v>
      </c>
      <c r="AL273" s="189">
        <f t="shared" si="287"/>
        <v>0</v>
      </c>
    </row>
    <row r="274" spans="2:46" ht="31.9" customHeight="1" thickBot="1" x14ac:dyDescent="0.25">
      <c r="B274" s="207" t="s">
        <v>644</v>
      </c>
      <c r="C274" s="212" t="s">
        <v>655</v>
      </c>
      <c r="D274" s="19"/>
      <c r="E274" s="199" t="s">
        <v>704</v>
      </c>
      <c r="F274" s="21" t="s">
        <v>604</v>
      </c>
      <c r="G274" s="21" t="s">
        <v>662</v>
      </c>
      <c r="H274" s="209">
        <v>2021</v>
      </c>
      <c r="I274" s="209">
        <v>2025</v>
      </c>
      <c r="J274" s="30">
        <f>'[1]Summary for IPSIS'!$H$196+'[1]Summary for IPSIS'!$I$196</f>
        <v>756000</v>
      </c>
      <c r="K274" s="30">
        <f>'[1]Summary for IPSIS'!$J$196</f>
        <v>0</v>
      </c>
      <c r="L274" s="38">
        <f t="shared" si="288"/>
        <v>756000</v>
      </c>
      <c r="M274" s="30">
        <f>'[1]Summary for IPSIS'!$T$196+'[1]Summary for IPSIS'!$U$196</f>
        <v>680000</v>
      </c>
      <c r="N274" s="30">
        <f>'[1]Summary for IPSIS'!$V$196</f>
        <v>0</v>
      </c>
      <c r="O274" s="38">
        <f t="shared" si="289"/>
        <v>680000</v>
      </c>
      <c r="P274" s="33">
        <f>'[1]Summary for IPSIS'!$AF$196+'[1]Summary for IPSIS'!$AG$196</f>
        <v>756000</v>
      </c>
      <c r="Q274" s="38">
        <f>'[1]Summary for IPSIS'!$AH$196</f>
        <v>0</v>
      </c>
      <c r="R274" s="38">
        <f t="shared" si="290"/>
        <v>756000</v>
      </c>
      <c r="S274" s="33">
        <f>'[1]Summary for IPSIS'!$AR$196+'[1]Summary for IPSIS'!$AS$196</f>
        <v>680000</v>
      </c>
      <c r="T274" s="38">
        <f>'[1]Summary for IPSIS'!$AT$196</f>
        <v>0</v>
      </c>
      <c r="U274" s="38">
        <f t="shared" si="291"/>
        <v>680000</v>
      </c>
      <c r="V274" s="33">
        <f>'[1]Summary for IPSIS'!$BD$196+'[1]Summary for IPSIS'!$BE$196</f>
        <v>756000</v>
      </c>
      <c r="W274" s="38">
        <f>'[1]Summary for IPSIS'!$BF$196</f>
        <v>0</v>
      </c>
      <c r="X274" s="38">
        <f t="shared" si="292"/>
        <v>756000</v>
      </c>
      <c r="Y274" s="33">
        <f t="shared" si="293"/>
        <v>3628000</v>
      </c>
      <c r="Z274" s="33">
        <f t="shared" si="294"/>
        <v>0</v>
      </c>
      <c r="AA274" s="33">
        <f t="shared" si="300"/>
        <v>3628000</v>
      </c>
      <c r="AB274" s="33">
        <f>'[1]Summary for IPSIS'!$L$196+'[1]Summary for IPSIS'!$X$196+'[1]Summary for IPSIS'!$AJ$196</f>
        <v>0</v>
      </c>
      <c r="AC274" s="38">
        <f>0</f>
        <v>0</v>
      </c>
      <c r="AD274" s="38">
        <f t="shared" si="296"/>
        <v>0</v>
      </c>
      <c r="AE274" s="33">
        <f>0</f>
        <v>0</v>
      </c>
      <c r="AF274" s="80">
        <f>0</f>
        <v>0</v>
      </c>
      <c r="AG274" s="80"/>
      <c r="AH274" s="80">
        <f t="shared" si="297"/>
        <v>0</v>
      </c>
      <c r="AI274" s="33">
        <f>'[1]Summary for IPSIS'!$AV$196+'[1]Summary for IPSIS'!$BH$196</f>
        <v>0</v>
      </c>
      <c r="AJ274" s="80">
        <f>0</f>
        <v>0</v>
      </c>
      <c r="AK274" s="38">
        <f t="shared" si="298"/>
        <v>0</v>
      </c>
      <c r="AL274" s="196">
        <f t="shared" si="287"/>
        <v>-3628000</v>
      </c>
    </row>
    <row r="275" spans="2:46" ht="31.9" customHeight="1" thickBot="1" x14ac:dyDescent="0.25">
      <c r="B275" s="296" t="s">
        <v>645</v>
      </c>
      <c r="C275" s="347" t="s">
        <v>656</v>
      </c>
      <c r="D275" s="348"/>
      <c r="E275" s="355"/>
      <c r="F275" s="335" t="s">
        <v>176</v>
      </c>
      <c r="G275" s="335" t="s">
        <v>660</v>
      </c>
      <c r="H275" s="356">
        <v>2022</v>
      </c>
      <c r="I275" s="356">
        <v>2025</v>
      </c>
      <c r="J275" s="30">
        <f>'[1]Summary for IPSIS'!$H$197+'[1]Summary for IPSIS'!$I$197</f>
        <v>0</v>
      </c>
      <c r="K275" s="30">
        <f>'[1]Summary for IPSIS'!$J$197</f>
        <v>0</v>
      </c>
      <c r="L275" s="38">
        <f t="shared" si="288"/>
        <v>0</v>
      </c>
      <c r="M275" s="30">
        <f>'[1]Summary for IPSIS'!$T$197+'[1]Summary for IPSIS'!$U$197</f>
        <v>404960</v>
      </c>
      <c r="N275" s="30">
        <f>'[1]Summary for IPSIS'!$V$197</f>
        <v>0</v>
      </c>
      <c r="O275" s="38">
        <f t="shared" si="289"/>
        <v>404960</v>
      </c>
      <c r="P275" s="33">
        <f>'[1]Summary for IPSIS'!$AF$197+'[1]Summary for IPSIS'!$AG$197</f>
        <v>404960</v>
      </c>
      <c r="Q275" s="38">
        <f>'[1]Summary for IPSIS'!$AH$197</f>
        <v>0</v>
      </c>
      <c r="R275" s="38">
        <f t="shared" si="290"/>
        <v>404960</v>
      </c>
      <c r="S275" s="33">
        <f>'[1]Summary for IPSIS'!$AR$197+'[1]Summary for IPSIS'!$AS$197</f>
        <v>404960</v>
      </c>
      <c r="T275" s="38">
        <f>'[1]Summary for IPSIS'!$AT$197</f>
        <v>0</v>
      </c>
      <c r="U275" s="38">
        <f t="shared" si="291"/>
        <v>404960</v>
      </c>
      <c r="V275" s="33">
        <f>'[1]Summary for IPSIS'!$BD$197+'[1]Summary for IPSIS'!$BE$197</f>
        <v>404960</v>
      </c>
      <c r="W275" s="38">
        <f>'[1]Summary for IPSIS'!$BF$197</f>
        <v>0</v>
      </c>
      <c r="X275" s="38">
        <f t="shared" si="292"/>
        <v>404960</v>
      </c>
      <c r="Y275" s="33">
        <f t="shared" si="293"/>
        <v>1619840</v>
      </c>
      <c r="Z275" s="33">
        <f t="shared" si="294"/>
        <v>0</v>
      </c>
      <c r="AA275" s="33">
        <f t="shared" si="300"/>
        <v>1619840</v>
      </c>
      <c r="AB275" s="33">
        <f>'[1]Summary for IPSIS'!$L$197+'[1]Summary for IPSIS'!$X$197+'[1]Summary for IPSIS'!$AJ$197</f>
        <v>809920</v>
      </c>
      <c r="AC275" s="38">
        <f>0</f>
        <v>0</v>
      </c>
      <c r="AD275" s="38">
        <f t="shared" si="296"/>
        <v>809920</v>
      </c>
      <c r="AE275" s="33">
        <f>0</f>
        <v>0</v>
      </c>
      <c r="AF275" s="80">
        <f>0</f>
        <v>0</v>
      </c>
      <c r="AG275" s="314"/>
      <c r="AH275" s="80">
        <f t="shared" si="297"/>
        <v>0</v>
      </c>
      <c r="AI275" s="33">
        <f>'[1]Summary for IPSIS'!$AV$197+'[1]Summary for IPSIS'!$BH$197</f>
        <v>809920</v>
      </c>
      <c r="AJ275" s="80">
        <f>0</f>
        <v>0</v>
      </c>
      <c r="AK275" s="38">
        <f t="shared" si="298"/>
        <v>809920</v>
      </c>
      <c r="AL275" s="196">
        <f t="shared" si="287"/>
        <v>0</v>
      </c>
    </row>
    <row r="276" spans="2:46" ht="31.9" customHeight="1" thickBot="1" x14ac:dyDescent="0.25">
      <c r="B276" s="296" t="s">
        <v>717</v>
      </c>
      <c r="C276" s="347" t="s">
        <v>657</v>
      </c>
      <c r="D276" s="348"/>
      <c r="E276" s="355" t="s">
        <v>701</v>
      </c>
      <c r="F276" s="335" t="s">
        <v>658</v>
      </c>
      <c r="G276" s="335" t="s">
        <v>659</v>
      </c>
      <c r="H276" s="356">
        <v>2022</v>
      </c>
      <c r="I276" s="356">
        <v>2025</v>
      </c>
      <c r="J276" s="30">
        <f>'[1]Summary for IPSIS'!$H$198+'[1]Summary for IPSIS'!$I$198</f>
        <v>0</v>
      </c>
      <c r="K276" s="30">
        <f>'[1]Summary for IPSIS'!$J$198</f>
        <v>0</v>
      </c>
      <c r="L276" s="38">
        <f t="shared" si="288"/>
        <v>0</v>
      </c>
      <c r="M276" s="30">
        <f>'[1]Summary for IPSIS'!$T$198+'[1]Summary for IPSIS'!$U$198</f>
        <v>1765200</v>
      </c>
      <c r="N276" s="30">
        <f>'[1]Summary for IPSIS'!$V$198</f>
        <v>0</v>
      </c>
      <c r="O276" s="38">
        <f t="shared" si="289"/>
        <v>1765200</v>
      </c>
      <c r="P276" s="33">
        <f>'[1]Summary for IPSIS'!$AF$198+'[1]Summary for IPSIS'!$AG$198</f>
        <v>1765200</v>
      </c>
      <c r="Q276" s="38">
        <f>'[1]Summary for IPSIS'!$AH$198</f>
        <v>0</v>
      </c>
      <c r="R276" s="38">
        <f t="shared" si="290"/>
        <v>1765200</v>
      </c>
      <c r="S276" s="33">
        <f>'[1]Summary for IPSIS'!$AR$198+'[1]Summary for IPSIS'!$AS$198</f>
        <v>1765200</v>
      </c>
      <c r="T276" s="38">
        <f>'[1]Summary for IPSIS'!$AT$198</f>
        <v>0</v>
      </c>
      <c r="U276" s="38">
        <f t="shared" si="291"/>
        <v>1765200</v>
      </c>
      <c r="V276" s="33">
        <f>'[1]Summary for IPSIS'!$BD$198+'[1]Summary for IPSIS'!$BE$198</f>
        <v>1765200</v>
      </c>
      <c r="W276" s="38">
        <f>'[1]Summary for IPSIS'!$BF$198</f>
        <v>0</v>
      </c>
      <c r="X276" s="38">
        <f t="shared" si="292"/>
        <v>1765200</v>
      </c>
      <c r="Y276" s="33">
        <f t="shared" si="293"/>
        <v>7060800</v>
      </c>
      <c r="Z276" s="33">
        <f t="shared" si="294"/>
        <v>0</v>
      </c>
      <c r="AA276" s="33">
        <f t="shared" si="300"/>
        <v>7060800</v>
      </c>
      <c r="AB276" s="33">
        <f>'[1]Summary for IPSIS'!$L$198+'[1]Summary for IPSIS'!$X$198+'[1]Summary for IPSIS'!$AJ$198</f>
        <v>0</v>
      </c>
      <c r="AC276" s="38">
        <f>0</f>
        <v>0</v>
      </c>
      <c r="AD276" s="38">
        <f t="shared" si="296"/>
        <v>0</v>
      </c>
      <c r="AE276" s="33">
        <f>0</f>
        <v>0</v>
      </c>
      <c r="AF276" s="80">
        <f>0</f>
        <v>0</v>
      </c>
      <c r="AG276" s="314"/>
      <c r="AH276" s="80">
        <f t="shared" si="297"/>
        <v>0</v>
      </c>
      <c r="AI276" s="33">
        <f>'[1]Summary for IPSIS'!$AV$198+'[1]Summary for IPSIS'!$BH$198</f>
        <v>0</v>
      </c>
      <c r="AJ276" s="80">
        <f>0</f>
        <v>0</v>
      </c>
      <c r="AK276" s="38">
        <f t="shared" si="298"/>
        <v>0</v>
      </c>
      <c r="AL276" s="196">
        <f t="shared" si="287"/>
        <v>-7060800</v>
      </c>
    </row>
    <row r="277" spans="2:46" s="6" customFormat="1" ht="27.6" customHeight="1" thickBot="1" x14ac:dyDescent="0.25">
      <c r="B277" s="56"/>
      <c r="C277" s="63" t="s">
        <v>646</v>
      </c>
      <c r="D277" s="64"/>
      <c r="E277" s="64"/>
      <c r="F277" s="54"/>
      <c r="G277" s="54"/>
      <c r="H277" s="54"/>
      <c r="I277" s="54"/>
      <c r="J277" s="55">
        <f>SUM(J272:J276)</f>
        <v>1237928</v>
      </c>
      <c r="K277" s="55">
        <f t="shared" ref="K277:AL277" si="301">SUM(K272:K276)</f>
        <v>0</v>
      </c>
      <c r="L277" s="55">
        <f t="shared" si="301"/>
        <v>1237928</v>
      </c>
      <c r="M277" s="55">
        <f t="shared" si="301"/>
        <v>4320128</v>
      </c>
      <c r="N277" s="55">
        <f t="shared" si="301"/>
        <v>0</v>
      </c>
      <c r="O277" s="55">
        <f t="shared" si="301"/>
        <v>4320128</v>
      </c>
      <c r="P277" s="55">
        <f t="shared" si="301"/>
        <v>4396128</v>
      </c>
      <c r="Q277" s="55">
        <f t="shared" si="301"/>
        <v>0</v>
      </c>
      <c r="R277" s="55">
        <f t="shared" si="301"/>
        <v>4396128</v>
      </c>
      <c r="S277" s="55">
        <f t="shared" si="301"/>
        <v>4320128</v>
      </c>
      <c r="T277" s="55">
        <f t="shared" si="301"/>
        <v>0</v>
      </c>
      <c r="U277" s="55">
        <f t="shared" si="301"/>
        <v>4320128</v>
      </c>
      <c r="V277" s="55">
        <f t="shared" si="301"/>
        <v>4396128</v>
      </c>
      <c r="W277" s="55">
        <f t="shared" si="301"/>
        <v>0</v>
      </c>
      <c r="X277" s="55">
        <f t="shared" si="301"/>
        <v>4396128</v>
      </c>
      <c r="Y277" s="318">
        <f t="shared" si="301"/>
        <v>18670440</v>
      </c>
      <c r="Z277" s="318">
        <f t="shared" si="301"/>
        <v>0</v>
      </c>
      <c r="AA277" s="318">
        <f t="shared" si="301"/>
        <v>18670440</v>
      </c>
      <c r="AB277" s="55">
        <f t="shared" si="301"/>
        <v>2458184</v>
      </c>
      <c r="AC277" s="55">
        <f t="shared" si="301"/>
        <v>0</v>
      </c>
      <c r="AD277" s="55">
        <f t="shared" si="301"/>
        <v>2458184</v>
      </c>
      <c r="AE277" s="55">
        <f t="shared" si="301"/>
        <v>0</v>
      </c>
      <c r="AF277" s="55">
        <f t="shared" si="301"/>
        <v>0</v>
      </c>
      <c r="AG277" s="55">
        <f t="shared" si="301"/>
        <v>0</v>
      </c>
      <c r="AH277" s="55">
        <f t="shared" si="301"/>
        <v>0</v>
      </c>
      <c r="AI277" s="55">
        <f t="shared" si="301"/>
        <v>1976256</v>
      </c>
      <c r="AJ277" s="55">
        <f t="shared" si="301"/>
        <v>0</v>
      </c>
      <c r="AK277" s="55">
        <f t="shared" si="301"/>
        <v>1976256</v>
      </c>
      <c r="AL277" s="365">
        <f t="shared" si="301"/>
        <v>-14236000</v>
      </c>
      <c r="AM277" s="35"/>
      <c r="AN277" s="35"/>
      <c r="AO277" s="35"/>
      <c r="AP277" s="35"/>
      <c r="AQ277" s="35"/>
      <c r="AR277" s="35"/>
      <c r="AS277" s="35"/>
      <c r="AT277" s="35"/>
    </row>
    <row r="278" spans="2:46" ht="45" customHeight="1" x14ac:dyDescent="0.2">
      <c r="B278" s="342">
        <v>7.5</v>
      </c>
      <c r="C278" s="398" t="s">
        <v>663</v>
      </c>
      <c r="D278" s="399"/>
      <c r="E278" s="345"/>
      <c r="F278" s="73"/>
      <c r="G278" s="73"/>
      <c r="H278" s="79"/>
      <c r="I278" s="79"/>
      <c r="J278" s="78"/>
      <c r="K278" s="78"/>
      <c r="L278" s="76"/>
      <c r="M278" s="78"/>
      <c r="N278" s="78"/>
      <c r="O278" s="76"/>
      <c r="P278" s="78"/>
      <c r="Q278" s="76"/>
      <c r="R278" s="76"/>
      <c r="S278" s="78"/>
      <c r="T278" s="76"/>
      <c r="U278" s="76"/>
      <c r="V278" s="78"/>
      <c r="W278" s="76"/>
      <c r="X278" s="76"/>
      <c r="Y278" s="78"/>
      <c r="Z278" s="78"/>
      <c r="AA278" s="78"/>
      <c r="AB278" s="78"/>
      <c r="AC278" s="76"/>
      <c r="AD278" s="76"/>
      <c r="AE278" s="78"/>
      <c r="AF278" s="76"/>
      <c r="AG278" s="76"/>
      <c r="AH278" s="76"/>
      <c r="AI278" s="78"/>
      <c r="AJ278" s="76"/>
      <c r="AK278" s="76"/>
      <c r="AL278" s="77"/>
    </row>
    <row r="279" spans="2:46" ht="21" customHeight="1" x14ac:dyDescent="0.2">
      <c r="B279" s="343"/>
      <c r="C279" s="107" t="s">
        <v>130</v>
      </c>
      <c r="D279" s="58"/>
      <c r="E279" s="58"/>
      <c r="F279" s="16"/>
      <c r="G279" s="16"/>
      <c r="H279" s="163"/>
      <c r="I279" s="163"/>
      <c r="J279" s="33"/>
      <c r="K279" s="33"/>
      <c r="L279" s="38"/>
      <c r="M279" s="33"/>
      <c r="N279" s="33"/>
      <c r="O279" s="38"/>
      <c r="P279" s="33"/>
      <c r="Q279" s="38"/>
      <c r="R279" s="38"/>
      <c r="S279" s="33"/>
      <c r="T279" s="38"/>
      <c r="U279" s="38"/>
      <c r="V279" s="33"/>
      <c r="W279" s="38"/>
      <c r="X279" s="38"/>
      <c r="Y279" s="33"/>
      <c r="Z279" s="33"/>
      <c r="AA279" s="33"/>
      <c r="AB279" s="33"/>
      <c r="AC279" s="38"/>
      <c r="AD279" s="38"/>
      <c r="AE279" s="33"/>
      <c r="AF279" s="38"/>
      <c r="AG279" s="38"/>
      <c r="AH279" s="38"/>
      <c r="AI279" s="33"/>
      <c r="AJ279" s="38"/>
      <c r="AK279" s="38"/>
      <c r="AL279" s="38"/>
    </row>
    <row r="280" spans="2:46" ht="25.5" customHeight="1" thickBot="1" x14ac:dyDescent="0.25">
      <c r="B280" s="341" t="s">
        <v>648</v>
      </c>
      <c r="C280" s="359" t="s">
        <v>664</v>
      </c>
      <c r="D280" s="58"/>
      <c r="E280" s="363" t="s">
        <v>702</v>
      </c>
      <c r="F280" s="16" t="s">
        <v>606</v>
      </c>
      <c r="G280" s="344" t="s">
        <v>670</v>
      </c>
      <c r="H280" s="356">
        <v>2022</v>
      </c>
      <c r="I280" s="356">
        <v>2025</v>
      </c>
      <c r="J280" s="33">
        <f>'[1]Summary for IPSIS'!$H$200+'[1]Summary for IPSIS'!$I$200</f>
        <v>0</v>
      </c>
      <c r="K280" s="33">
        <f>'[1]Summary for IPSIS'!$J$200</f>
        <v>0</v>
      </c>
      <c r="L280" s="38">
        <f>SUM(J280:K280)</f>
        <v>0</v>
      </c>
      <c r="M280" s="33">
        <f>'[1]Summary for IPSIS'!$T$200+'[1]Summary for IPSIS'!$U$200</f>
        <v>127296</v>
      </c>
      <c r="N280" s="33">
        <f>'[1]Summary for IPSIS'!$V$200</f>
        <v>0</v>
      </c>
      <c r="O280" s="38">
        <f>SUM(M280:N280)</f>
        <v>127296</v>
      </c>
      <c r="P280" s="33">
        <f>'[1]Summary for IPSIS'!$AF$200+'[1]Summary for IPSIS'!$AG$200</f>
        <v>127296</v>
      </c>
      <c r="Q280" s="38">
        <f>'[1]Summary for IPSIS'!$AH$200</f>
        <v>0</v>
      </c>
      <c r="R280" s="38">
        <f>SUM(P280:Q280)</f>
        <v>127296</v>
      </c>
      <c r="S280" s="33">
        <f>'[1]Summary for IPSIS'!$AR$200+'[1]Summary for IPSIS'!$AS$200</f>
        <v>127296</v>
      </c>
      <c r="T280" s="38">
        <f>'[1]Summary for IPSIS'!$AT$200</f>
        <v>0</v>
      </c>
      <c r="U280" s="38">
        <f>SUM(S280:T280)</f>
        <v>127296</v>
      </c>
      <c r="V280" s="33">
        <f>'[1]Summary for IPSIS'!$BD$200+'[1]Summary for IPSIS'!$BE$200</f>
        <v>127296</v>
      </c>
      <c r="W280" s="38">
        <f>'[1]Summary for IPSIS'!$BF$200</f>
        <v>0</v>
      </c>
      <c r="X280" s="38">
        <f>SUM(V280:W280)</f>
        <v>127296</v>
      </c>
      <c r="Y280" s="33">
        <f t="shared" ref="Y280:Z283" si="302">J280+M280+P280+S280+V280</f>
        <v>509184</v>
      </c>
      <c r="Z280" s="33">
        <f t="shared" si="302"/>
        <v>0</v>
      </c>
      <c r="AA280" s="33">
        <f>SUM(Y280:Z280)</f>
        <v>509184</v>
      </c>
      <c r="AB280" s="38">
        <f>'[1]Summary for IPSIS'!$L$200+'[1]Summary for IPSIS'!$X$200+'[1]Summary for IPSIS'!$AJ$200</f>
        <v>254592</v>
      </c>
      <c r="AC280" s="38">
        <f>0</f>
        <v>0</v>
      </c>
      <c r="AD280" s="38">
        <f>SUM(AB280:AC280)</f>
        <v>254592</v>
      </c>
      <c r="AE280" s="33">
        <f>0</f>
        <v>0</v>
      </c>
      <c r="AF280" s="38">
        <f>0</f>
        <v>0</v>
      </c>
      <c r="AG280" s="38"/>
      <c r="AH280" s="38">
        <f>AE280+AF280</f>
        <v>0</v>
      </c>
      <c r="AI280" s="33">
        <f>'[1]Summary for IPSIS'!$AV$200+'[1]Summary for IPSIS'!$BH$200</f>
        <v>254592</v>
      </c>
      <c r="AJ280" s="38">
        <f>0</f>
        <v>0</v>
      </c>
      <c r="AK280" s="38">
        <f>SUM(AI280:AJ280)</f>
        <v>254592</v>
      </c>
      <c r="AL280" s="196">
        <f t="shared" ref="AL280:AL283" si="303">SUM(AK280+AH280+AD280)-AA280</f>
        <v>0</v>
      </c>
    </row>
    <row r="281" spans="2:46" ht="25.5" customHeight="1" thickBot="1" x14ac:dyDescent="0.25">
      <c r="B281" s="341" t="s">
        <v>649</v>
      </c>
      <c r="C281" s="359" t="s">
        <v>665</v>
      </c>
      <c r="D281" s="58"/>
      <c r="E281" s="363" t="s">
        <v>704</v>
      </c>
      <c r="F281" s="16" t="s">
        <v>604</v>
      </c>
      <c r="G281" s="16" t="s">
        <v>604</v>
      </c>
      <c r="H281" s="209">
        <v>2021</v>
      </c>
      <c r="I281" s="209">
        <v>2025</v>
      </c>
      <c r="J281" s="33">
        <f>'[1]Summary for IPSIS'!$H$201+'[1]Summary for IPSIS'!$I$201</f>
        <v>202480</v>
      </c>
      <c r="K281" s="33">
        <f>'[1]Summary for IPSIS'!$J$201</f>
        <v>0</v>
      </c>
      <c r="L281" s="38">
        <f t="shared" ref="L281:L283" si="304">SUM(J281:K281)</f>
        <v>202480</v>
      </c>
      <c r="M281" s="33">
        <f>'[1]Summary for IPSIS'!$T$201+'[1]Summary for IPSIS'!$U$201</f>
        <v>202480</v>
      </c>
      <c r="N281" s="33">
        <f>'[1]Summary for IPSIS'!$V$201</f>
        <v>0</v>
      </c>
      <c r="O281" s="38">
        <f t="shared" ref="O281:O283" si="305">SUM(M281:N281)</f>
        <v>202480</v>
      </c>
      <c r="P281" s="33">
        <f>'[1]Summary for IPSIS'!$AF$201+'[1]Summary for IPSIS'!$AG$201</f>
        <v>202480</v>
      </c>
      <c r="Q281" s="38">
        <f>'[1]Summary for IPSIS'!$AH$201</f>
        <v>0</v>
      </c>
      <c r="R281" s="38">
        <f t="shared" ref="R281:R283" si="306">SUM(P281:Q281)</f>
        <v>202480</v>
      </c>
      <c r="S281" s="33">
        <f>'[1]Summary for IPSIS'!$AR$201+'[1]Summary for IPSIS'!$AS$201</f>
        <v>202480</v>
      </c>
      <c r="T281" s="38">
        <f>'[1]Summary for IPSIS'!$AT$201</f>
        <v>0</v>
      </c>
      <c r="U281" s="38">
        <f t="shared" ref="U281:U283" si="307">SUM(S281:T281)</f>
        <v>202480</v>
      </c>
      <c r="V281" s="33">
        <f>'[1]Summary for IPSIS'!$BD$201+'[1]Summary for IPSIS'!$BE$201</f>
        <v>202480</v>
      </c>
      <c r="W281" s="38">
        <f>'[1]Summary for IPSIS'!$BF$201</f>
        <v>0</v>
      </c>
      <c r="X281" s="38">
        <f t="shared" ref="X281:X283" si="308">SUM(V281:W281)</f>
        <v>202480</v>
      </c>
      <c r="Y281" s="33">
        <f t="shared" si="302"/>
        <v>1012400</v>
      </c>
      <c r="Z281" s="33">
        <f t="shared" si="302"/>
        <v>0</v>
      </c>
      <c r="AA281" s="33">
        <f t="shared" ref="AA281:AA283" si="309">SUM(Y281:Z281)</f>
        <v>1012400</v>
      </c>
      <c r="AB281" s="38">
        <f>'[1]Summary for IPSIS'!$L$201+'[1]Summary for IPSIS'!$X$201+'[1]Summary for IPSIS'!$AJ$201</f>
        <v>607440</v>
      </c>
      <c r="AC281" s="38">
        <f>0</f>
        <v>0</v>
      </c>
      <c r="AD281" s="38">
        <f t="shared" ref="AD281:AD283" si="310">SUM(AB281:AC281)</f>
        <v>607440</v>
      </c>
      <c r="AE281" s="33">
        <f>0</f>
        <v>0</v>
      </c>
      <c r="AF281" s="38">
        <f>0</f>
        <v>0</v>
      </c>
      <c r="AG281" s="38"/>
      <c r="AH281" s="38">
        <f t="shared" ref="AH281:AH283" si="311">AE281+AF281</f>
        <v>0</v>
      </c>
      <c r="AI281" s="33">
        <f>'[1]Summary for IPSIS'!$AV$201+'[1]Summary for IPSIS'!$BH$201</f>
        <v>404960</v>
      </c>
      <c r="AJ281" s="38">
        <f>0</f>
        <v>0</v>
      </c>
      <c r="AK281" s="38">
        <f t="shared" ref="AK281:AK283" si="312">SUM(AI281:AJ281)</f>
        <v>404960</v>
      </c>
      <c r="AL281" s="196">
        <f t="shared" si="303"/>
        <v>0</v>
      </c>
    </row>
    <row r="282" spans="2:46" ht="21" customHeight="1" thickBot="1" x14ac:dyDescent="0.25">
      <c r="B282" s="341" t="s">
        <v>650</v>
      </c>
      <c r="C282" s="359" t="s">
        <v>666</v>
      </c>
      <c r="D282" s="58"/>
      <c r="E282" s="363" t="s">
        <v>703</v>
      </c>
      <c r="F282" s="16" t="s">
        <v>672</v>
      </c>
      <c r="G282" s="344" t="s">
        <v>671</v>
      </c>
      <c r="H282" s="209">
        <v>2021</v>
      </c>
      <c r="I282" s="209">
        <v>2025</v>
      </c>
      <c r="J282" s="33">
        <f>'[1]Summary for IPSIS'!$H$202+'[1]Summary for IPSIS'!$I$202</f>
        <v>6000000</v>
      </c>
      <c r="K282" s="33">
        <f>'[1]Summary for IPSIS'!$J$202</f>
        <v>0</v>
      </c>
      <c r="L282" s="38">
        <f t="shared" si="304"/>
        <v>6000000</v>
      </c>
      <c r="M282" s="33">
        <f>'[1]Summary for IPSIS'!$T$202+'[1]Summary for IPSIS'!$U$202</f>
        <v>6000000</v>
      </c>
      <c r="N282" s="33">
        <f>'[1]Summary for IPSIS'!$V$202</f>
        <v>0</v>
      </c>
      <c r="O282" s="38">
        <f t="shared" si="305"/>
        <v>6000000</v>
      </c>
      <c r="P282" s="33">
        <f>'[1]Summary for IPSIS'!$AF$202+'[1]Summary for IPSIS'!$AG$202</f>
        <v>6000000</v>
      </c>
      <c r="Q282" s="38">
        <f>'[1]Summary for IPSIS'!$AH$202</f>
        <v>0</v>
      </c>
      <c r="R282" s="38">
        <f t="shared" si="306"/>
        <v>6000000</v>
      </c>
      <c r="S282" s="33">
        <f>'[1]Summary for IPSIS'!$AR$202+'[1]Summary for IPSIS'!$AS$202</f>
        <v>6000000</v>
      </c>
      <c r="T282" s="38">
        <f>'[1]Summary for IPSIS'!$AT$202</f>
        <v>0</v>
      </c>
      <c r="U282" s="38">
        <f t="shared" si="307"/>
        <v>6000000</v>
      </c>
      <c r="V282" s="33">
        <f>'[1]Summary for IPSIS'!$BD$202+'[1]Summary for IPSIS'!$BE$202</f>
        <v>6000000</v>
      </c>
      <c r="W282" s="38">
        <f>'[1]Summary for IPSIS'!$BF$202</f>
        <v>0</v>
      </c>
      <c r="X282" s="38">
        <f t="shared" si="308"/>
        <v>6000000</v>
      </c>
      <c r="Y282" s="33">
        <f t="shared" si="302"/>
        <v>30000000</v>
      </c>
      <c r="Z282" s="33">
        <f t="shared" si="302"/>
        <v>0</v>
      </c>
      <c r="AA282" s="33">
        <f t="shared" si="309"/>
        <v>30000000</v>
      </c>
      <c r="AB282" s="38">
        <f>'[1]Summary for IPSIS'!$L$202+'[1]Summary for IPSIS'!$X$202+'[1]Summary for IPSIS'!$AJ$202</f>
        <v>18000000</v>
      </c>
      <c r="AC282" s="38">
        <f>0</f>
        <v>0</v>
      </c>
      <c r="AD282" s="38">
        <f t="shared" si="310"/>
        <v>18000000</v>
      </c>
      <c r="AE282" s="33">
        <f>0</f>
        <v>0</v>
      </c>
      <c r="AF282" s="38">
        <f>0</f>
        <v>0</v>
      </c>
      <c r="AG282" s="38"/>
      <c r="AH282" s="38">
        <f t="shared" si="311"/>
        <v>0</v>
      </c>
      <c r="AI282" s="33">
        <f>'[1]Summary for IPSIS'!$AV$202+'[1]Summary for IPSIS'!$BH$202</f>
        <v>12000000</v>
      </c>
      <c r="AJ282" s="38">
        <f>0</f>
        <v>0</v>
      </c>
      <c r="AK282" s="38">
        <f t="shared" si="312"/>
        <v>12000000</v>
      </c>
      <c r="AL282" s="196">
        <f t="shared" si="303"/>
        <v>0</v>
      </c>
    </row>
    <row r="283" spans="2:46" ht="21" customHeight="1" thickBot="1" x14ac:dyDescent="0.25">
      <c r="B283" s="341" t="s">
        <v>651</v>
      </c>
      <c r="C283" s="359" t="s">
        <v>667</v>
      </c>
      <c r="D283" s="58"/>
      <c r="E283" s="363" t="s">
        <v>702</v>
      </c>
      <c r="F283" s="16" t="s">
        <v>606</v>
      </c>
      <c r="G283" s="344" t="s">
        <v>673</v>
      </c>
      <c r="H283" s="356">
        <v>2022</v>
      </c>
      <c r="I283" s="356">
        <v>2025</v>
      </c>
      <c r="J283" s="33">
        <f>'[1]Summary for IPSIS'!$H$203+'[1]Summary for IPSIS'!$I$203</f>
        <v>0</v>
      </c>
      <c r="K283" s="33">
        <f>'[1]Summary for IPSIS'!$J$203</f>
        <v>0</v>
      </c>
      <c r="L283" s="38">
        <f t="shared" si="304"/>
        <v>0</v>
      </c>
      <c r="M283" s="33">
        <f>'[1]Summary for IPSIS'!$T$203+'[1]Summary for IPSIS'!$U$203</f>
        <v>198440</v>
      </c>
      <c r="N283" s="33">
        <f>'[1]Summary for IPSIS'!$V$203</f>
        <v>0</v>
      </c>
      <c r="O283" s="38">
        <f t="shared" si="305"/>
        <v>198440</v>
      </c>
      <c r="P283" s="33">
        <f>'[1]Summary for IPSIS'!$AF$203+'[1]Summary for IPSIS'!$AG$203</f>
        <v>198440</v>
      </c>
      <c r="Q283" s="38">
        <f>'[1]Summary for IPSIS'!$AH$203</f>
        <v>0</v>
      </c>
      <c r="R283" s="38">
        <f t="shared" si="306"/>
        <v>198440</v>
      </c>
      <c r="S283" s="33">
        <f>'[1]Summary for IPSIS'!$AR$203+'[1]Summary for IPSIS'!$AS$203</f>
        <v>198440</v>
      </c>
      <c r="T283" s="38">
        <f>'[1]Summary for IPSIS'!$AT$203</f>
        <v>0</v>
      </c>
      <c r="U283" s="38">
        <f t="shared" si="307"/>
        <v>198440</v>
      </c>
      <c r="V283" s="33">
        <f>'[1]Summary for IPSIS'!$BD$203+'[1]Summary for IPSIS'!$BE$203</f>
        <v>198440</v>
      </c>
      <c r="W283" s="38">
        <f>'[1]Summary for IPSIS'!$BF$203</f>
        <v>0</v>
      </c>
      <c r="X283" s="38">
        <f t="shared" si="308"/>
        <v>198440</v>
      </c>
      <c r="Y283" s="33">
        <f t="shared" si="302"/>
        <v>793760</v>
      </c>
      <c r="Z283" s="33">
        <f t="shared" si="302"/>
        <v>0</v>
      </c>
      <c r="AA283" s="33">
        <f t="shared" si="309"/>
        <v>793760</v>
      </c>
      <c r="AB283" s="38">
        <f>'[1]Summary for IPSIS'!$L$203+'[1]Summary for IPSIS'!$X$203+'[1]Summary for IPSIS'!$AJ$203</f>
        <v>396880</v>
      </c>
      <c r="AC283" s="38">
        <f>0</f>
        <v>0</v>
      </c>
      <c r="AD283" s="38">
        <f t="shared" si="310"/>
        <v>396880</v>
      </c>
      <c r="AE283" s="33">
        <f>0</f>
        <v>0</v>
      </c>
      <c r="AF283" s="38">
        <f>0</f>
        <v>0</v>
      </c>
      <c r="AG283" s="38"/>
      <c r="AH283" s="38">
        <f t="shared" si="311"/>
        <v>0</v>
      </c>
      <c r="AI283" s="33">
        <f>'[1]Summary for IPSIS'!$AV$203+'[1]Summary for IPSIS'!$BH$203</f>
        <v>396880</v>
      </c>
      <c r="AJ283" s="38">
        <f>0</f>
        <v>0</v>
      </c>
      <c r="AK283" s="38">
        <f t="shared" si="312"/>
        <v>396880</v>
      </c>
      <c r="AL283" s="196">
        <f t="shared" si="303"/>
        <v>0</v>
      </c>
    </row>
    <row r="284" spans="2:46" s="6" customFormat="1" ht="27.6" customHeight="1" thickBot="1" x14ac:dyDescent="0.25">
      <c r="B284" s="357"/>
      <c r="C284" s="358" t="s">
        <v>647</v>
      </c>
      <c r="D284" s="281"/>
      <c r="E284" s="281"/>
      <c r="F284" s="286"/>
      <c r="G284" s="286"/>
      <c r="H284" s="286"/>
      <c r="I284" s="286"/>
      <c r="J284" s="360">
        <f>SUM(J280:J283)</f>
        <v>6202480</v>
      </c>
      <c r="K284" s="360">
        <f t="shared" ref="K284" si="313">SUM(K280:K283)</f>
        <v>0</v>
      </c>
      <c r="L284" s="360">
        <f t="shared" ref="L284" si="314">SUM(L280:L283)</f>
        <v>6202480</v>
      </c>
      <c r="M284" s="360">
        <f t="shared" ref="M284" si="315">SUM(M280:M283)</f>
        <v>6528216</v>
      </c>
      <c r="N284" s="360">
        <f t="shared" ref="N284" si="316">SUM(N280:N283)</f>
        <v>0</v>
      </c>
      <c r="O284" s="360">
        <f t="shared" ref="O284" si="317">SUM(O280:O283)</f>
        <v>6528216</v>
      </c>
      <c r="P284" s="360">
        <f t="shared" ref="P284" si="318">SUM(P280:P283)</f>
        <v>6528216</v>
      </c>
      <c r="Q284" s="360">
        <f t="shared" ref="Q284" si="319">SUM(Q280:Q283)</f>
        <v>0</v>
      </c>
      <c r="R284" s="360">
        <f t="shared" ref="R284" si="320">SUM(R280:R283)</f>
        <v>6528216</v>
      </c>
      <c r="S284" s="360">
        <f t="shared" ref="S284" si="321">SUM(S280:S283)</f>
        <v>6528216</v>
      </c>
      <c r="T284" s="360">
        <f t="shared" ref="T284" si="322">SUM(T280:T283)</f>
        <v>0</v>
      </c>
      <c r="U284" s="360">
        <f t="shared" ref="U284" si="323">SUM(U280:U283)</f>
        <v>6528216</v>
      </c>
      <c r="V284" s="360">
        <f t="shared" ref="V284" si="324">SUM(V280:V283)</f>
        <v>6528216</v>
      </c>
      <c r="W284" s="360">
        <f t="shared" ref="W284" si="325">SUM(W280:W283)</f>
        <v>0</v>
      </c>
      <c r="X284" s="360">
        <f t="shared" ref="X284" si="326">SUM(X280:X283)</f>
        <v>6528216</v>
      </c>
      <c r="Y284" s="371">
        <f t="shared" ref="Y284" si="327">SUM(Y280:Y283)</f>
        <v>32315344</v>
      </c>
      <c r="Z284" s="371">
        <f t="shared" ref="Z284" si="328">SUM(Z280:Z283)</f>
        <v>0</v>
      </c>
      <c r="AA284" s="371">
        <f t="shared" ref="AA284" si="329">SUM(AA280:AA283)</f>
        <v>32315344</v>
      </c>
      <c r="AB284" s="360">
        <f t="shared" ref="AB284" si="330">SUM(AB280:AB283)</f>
        <v>19258912</v>
      </c>
      <c r="AC284" s="360">
        <f t="shared" ref="AC284" si="331">SUM(AC280:AC283)</f>
        <v>0</v>
      </c>
      <c r="AD284" s="360">
        <f t="shared" ref="AD284" si="332">SUM(AD280:AD283)</f>
        <v>19258912</v>
      </c>
      <c r="AE284" s="360">
        <f t="shared" ref="AE284" si="333">SUM(AE280:AE283)</f>
        <v>0</v>
      </c>
      <c r="AF284" s="360">
        <f t="shared" ref="AF284" si="334">SUM(AF280:AF283)</f>
        <v>0</v>
      </c>
      <c r="AG284" s="360">
        <f t="shared" ref="AG284" si="335">SUM(AG280:AG283)</f>
        <v>0</v>
      </c>
      <c r="AH284" s="360">
        <f t="shared" ref="AH284" si="336">SUM(AH280:AH283)</f>
        <v>0</v>
      </c>
      <c r="AI284" s="360">
        <f t="shared" ref="AI284" si="337">SUM(AI280:AI283)</f>
        <v>13056432</v>
      </c>
      <c r="AJ284" s="360">
        <f t="shared" ref="AJ284" si="338">SUM(AJ280:AJ283)</f>
        <v>0</v>
      </c>
      <c r="AK284" s="360">
        <f t="shared" ref="AK284" si="339">SUM(AK280:AK283)</f>
        <v>13056432</v>
      </c>
      <c r="AL284" s="360">
        <f t="shared" ref="AL284" si="340">SUM(AL280:AL283)</f>
        <v>0</v>
      </c>
      <c r="AM284" s="35"/>
      <c r="AN284" s="35"/>
      <c r="AO284" s="35"/>
      <c r="AP284" s="35"/>
      <c r="AQ284" s="35"/>
      <c r="AR284" s="35"/>
      <c r="AS284" s="35"/>
      <c r="AT284" s="35"/>
    </row>
    <row r="285" spans="2:46" ht="32.25" customHeight="1" thickBot="1" x14ac:dyDescent="0.25">
      <c r="B285" s="56"/>
      <c r="C285" s="396" t="s">
        <v>668</v>
      </c>
      <c r="D285" s="397"/>
      <c r="E285" s="168"/>
      <c r="F285" s="54"/>
      <c r="G285" s="54"/>
      <c r="H285" s="54"/>
      <c r="I285" s="54"/>
      <c r="J285" s="55">
        <f>J254+J261+J269+J277+J284</f>
        <v>16640936</v>
      </c>
      <c r="K285" s="55">
        <f t="shared" ref="K285:AL285" si="341">K254+K261+K269+K277+K284</f>
        <v>0</v>
      </c>
      <c r="L285" s="55">
        <f t="shared" si="341"/>
        <v>16640936</v>
      </c>
      <c r="M285" s="55">
        <f t="shared" si="341"/>
        <v>27180536</v>
      </c>
      <c r="N285" s="55">
        <f t="shared" si="341"/>
        <v>0</v>
      </c>
      <c r="O285" s="55">
        <f t="shared" si="341"/>
        <v>27180536</v>
      </c>
      <c r="P285" s="55">
        <f t="shared" si="341"/>
        <v>27134316</v>
      </c>
      <c r="Q285" s="55">
        <f t="shared" si="341"/>
        <v>0</v>
      </c>
      <c r="R285" s="55">
        <f t="shared" si="341"/>
        <v>27134316</v>
      </c>
      <c r="S285" s="55">
        <f t="shared" si="341"/>
        <v>27058316</v>
      </c>
      <c r="T285" s="55">
        <f t="shared" si="341"/>
        <v>0</v>
      </c>
      <c r="U285" s="55">
        <f t="shared" si="341"/>
        <v>27058316</v>
      </c>
      <c r="V285" s="55">
        <f t="shared" si="341"/>
        <v>26167020</v>
      </c>
      <c r="W285" s="55">
        <f t="shared" si="341"/>
        <v>0</v>
      </c>
      <c r="X285" s="55">
        <f t="shared" si="341"/>
        <v>26167020</v>
      </c>
      <c r="Y285" s="318">
        <f t="shared" si="341"/>
        <v>124181124</v>
      </c>
      <c r="Z285" s="318">
        <f t="shared" si="341"/>
        <v>0</v>
      </c>
      <c r="AA285" s="318">
        <f t="shared" si="341"/>
        <v>124181124</v>
      </c>
      <c r="AB285" s="55">
        <f t="shared" si="341"/>
        <v>43399752</v>
      </c>
      <c r="AC285" s="55">
        <f t="shared" si="341"/>
        <v>0</v>
      </c>
      <c r="AD285" s="55">
        <f t="shared" si="341"/>
        <v>43399752</v>
      </c>
      <c r="AE285" s="55">
        <f t="shared" si="341"/>
        <v>0</v>
      </c>
      <c r="AF285" s="55">
        <f t="shared" si="341"/>
        <v>0</v>
      </c>
      <c r="AG285" s="55">
        <f t="shared" si="341"/>
        <v>0</v>
      </c>
      <c r="AH285" s="55">
        <f t="shared" si="341"/>
        <v>0</v>
      </c>
      <c r="AI285" s="55">
        <f t="shared" si="341"/>
        <v>33716424</v>
      </c>
      <c r="AJ285" s="55">
        <f t="shared" si="341"/>
        <v>0</v>
      </c>
      <c r="AK285" s="55">
        <f t="shared" si="341"/>
        <v>33716424</v>
      </c>
      <c r="AL285" s="162">
        <f t="shared" si="341"/>
        <v>-47064948</v>
      </c>
    </row>
    <row r="286" spans="2:46" ht="34.15" customHeight="1" thickBot="1" x14ac:dyDescent="0.3">
      <c r="B286" s="213"/>
      <c r="C286" s="167" t="s">
        <v>669</v>
      </c>
      <c r="D286" s="214"/>
      <c r="E286" s="214"/>
      <c r="F286" s="215"/>
      <c r="G286" s="215"/>
      <c r="H286" s="215"/>
      <c r="I286" s="215"/>
      <c r="J286" s="216">
        <f>J46+J77+J118+J158+J194+J240+J285</f>
        <v>863524643.60000002</v>
      </c>
      <c r="K286" s="216">
        <f t="shared" ref="K286:AL286" si="342">K46+K77+K118+K158+K194+K240+K285</f>
        <v>118450000</v>
      </c>
      <c r="L286" s="216">
        <f t="shared" si="342"/>
        <v>981974643.60000002</v>
      </c>
      <c r="M286" s="216">
        <f t="shared" si="342"/>
        <v>985728755.60000002</v>
      </c>
      <c r="N286" s="216">
        <f t="shared" si="342"/>
        <v>119600000</v>
      </c>
      <c r="O286" s="216">
        <f t="shared" si="342"/>
        <v>1105328755.5999999</v>
      </c>
      <c r="P286" s="216">
        <f t="shared" si="342"/>
        <v>881308369.60000002</v>
      </c>
      <c r="Q286" s="216">
        <f t="shared" si="342"/>
        <v>119600000</v>
      </c>
      <c r="R286" s="216">
        <f t="shared" si="342"/>
        <v>1000908369.6</v>
      </c>
      <c r="S286" s="216">
        <f t="shared" si="342"/>
        <v>825372273.60000002</v>
      </c>
      <c r="T286" s="216">
        <f t="shared" si="342"/>
        <v>119600000</v>
      </c>
      <c r="U286" s="216">
        <f t="shared" si="342"/>
        <v>944972273.60000002</v>
      </c>
      <c r="V286" s="216">
        <f t="shared" si="342"/>
        <v>825315517.60000002</v>
      </c>
      <c r="W286" s="216">
        <f t="shared" si="342"/>
        <v>119600000</v>
      </c>
      <c r="X286" s="216">
        <f t="shared" si="342"/>
        <v>944915517.60000002</v>
      </c>
      <c r="Y286" s="372">
        <f t="shared" si="342"/>
        <v>4381249560</v>
      </c>
      <c r="Z286" s="372">
        <f t="shared" si="342"/>
        <v>596850000</v>
      </c>
      <c r="AA286" s="372">
        <f t="shared" si="342"/>
        <v>4978099560</v>
      </c>
      <c r="AB286" s="216">
        <f t="shared" si="342"/>
        <v>2035627202</v>
      </c>
      <c r="AC286" s="216">
        <f t="shared" si="342"/>
        <v>349140000</v>
      </c>
      <c r="AD286" s="216">
        <f t="shared" si="342"/>
        <v>2384767202</v>
      </c>
      <c r="AE286" s="216">
        <f t="shared" si="342"/>
        <v>752562540</v>
      </c>
      <c r="AF286" s="216">
        <f t="shared" si="342"/>
        <v>6026400</v>
      </c>
      <c r="AG286" s="216">
        <f t="shared" si="342"/>
        <v>0</v>
      </c>
      <c r="AH286" s="216">
        <f t="shared" si="342"/>
        <v>758588940</v>
      </c>
      <c r="AI286" s="216">
        <f t="shared" si="342"/>
        <v>1263586544</v>
      </c>
      <c r="AJ286" s="216">
        <f t="shared" si="342"/>
        <v>232760000</v>
      </c>
      <c r="AK286" s="216">
        <f t="shared" si="342"/>
        <v>1496346544</v>
      </c>
      <c r="AL286" s="366">
        <f t="shared" si="342"/>
        <v>-338396874</v>
      </c>
    </row>
  </sheetData>
  <mergeCells count="200">
    <mergeCell ref="C112:D112"/>
    <mergeCell ref="C235:D235"/>
    <mergeCell ref="B195:AL195"/>
    <mergeCell ref="B159:AL159"/>
    <mergeCell ref="B2:AL2"/>
    <mergeCell ref="B4:AL4"/>
    <mergeCell ref="H5:I5"/>
    <mergeCell ref="AB50:AD50"/>
    <mergeCell ref="AE50:AH50"/>
    <mergeCell ref="B79:AL79"/>
    <mergeCell ref="M49:O50"/>
    <mergeCell ref="AL49:AL50"/>
    <mergeCell ref="C65:D65"/>
    <mergeCell ref="H49:I49"/>
    <mergeCell ref="C27:D27"/>
    <mergeCell ref="B5:B7"/>
    <mergeCell ref="B49:B51"/>
    <mergeCell ref="F5:G5"/>
    <mergeCell ref="AB6:AD6"/>
    <mergeCell ref="F49:G49"/>
    <mergeCell ref="J5:L6"/>
    <mergeCell ref="Y80:AA81"/>
    <mergeCell ref="S5:U6"/>
    <mergeCell ref="V5:X6"/>
    <mergeCell ref="AI121:AK121"/>
    <mergeCell ref="AI122:AK122"/>
    <mergeCell ref="AB122:AD122"/>
    <mergeCell ref="P121:R122"/>
    <mergeCell ref="AI6:AK6"/>
    <mergeCell ref="AI5:AK5"/>
    <mergeCell ref="C212:D212"/>
    <mergeCell ref="M243:O244"/>
    <mergeCell ref="F243:G243"/>
    <mergeCell ref="G244:G245"/>
    <mergeCell ref="I244:I245"/>
    <mergeCell ref="H243:I243"/>
    <mergeCell ref="C240:D240"/>
    <mergeCell ref="E244:E245"/>
    <mergeCell ref="B242:AL242"/>
    <mergeCell ref="AL243:AL244"/>
    <mergeCell ref="C177:D177"/>
    <mergeCell ref="C187:D187"/>
    <mergeCell ref="C197:C199"/>
    <mergeCell ref="F197:G197"/>
    <mergeCell ref="C200:D200"/>
    <mergeCell ref="H197:I197"/>
    <mergeCell ref="C218:D218"/>
    <mergeCell ref="C228:D228"/>
    <mergeCell ref="C52:D52"/>
    <mergeCell ref="B78:AL78"/>
    <mergeCell ref="V49:X50"/>
    <mergeCell ref="Y49:AA50"/>
    <mergeCell ref="AI49:AK49"/>
    <mergeCell ref="E50:E51"/>
    <mergeCell ref="AI50:AK50"/>
    <mergeCell ref="P80:R81"/>
    <mergeCell ref="S80:U81"/>
    <mergeCell ref="V80:X81"/>
    <mergeCell ref="D80:D82"/>
    <mergeCell ref="AE81:AH81"/>
    <mergeCell ref="F80:G80"/>
    <mergeCell ref="AB81:AD81"/>
    <mergeCell ref="AB80:AH80"/>
    <mergeCell ref="S49:U50"/>
    <mergeCell ref="G50:G51"/>
    <mergeCell ref="H50:H51"/>
    <mergeCell ref="H80:I80"/>
    <mergeCell ref="C77:D77"/>
    <mergeCell ref="C80:C82"/>
    <mergeCell ref="F6:F7"/>
    <mergeCell ref="G6:G7"/>
    <mergeCell ref="H6:H7"/>
    <mergeCell ref="I6:I7"/>
    <mergeCell ref="D5:D7"/>
    <mergeCell ref="C5:C7"/>
    <mergeCell ref="C49:C51"/>
    <mergeCell ref="D49:D51"/>
    <mergeCell ref="I50:I51"/>
    <mergeCell ref="B47:AL47"/>
    <mergeCell ref="E6:E7"/>
    <mergeCell ref="B48:AL48"/>
    <mergeCell ref="AB49:AH49"/>
    <mergeCell ref="F50:F51"/>
    <mergeCell ref="M5:O6"/>
    <mergeCell ref="AB5:AH5"/>
    <mergeCell ref="P5:R6"/>
    <mergeCell ref="AE6:AH6"/>
    <mergeCell ref="C38:D38"/>
    <mergeCell ref="AL5:AL6"/>
    <mergeCell ref="C8:D8"/>
    <mergeCell ref="C46:D46"/>
    <mergeCell ref="P49:R50"/>
    <mergeCell ref="Y5:AA6"/>
    <mergeCell ref="C118:D118"/>
    <mergeCell ref="M80:O81"/>
    <mergeCell ref="E81:E82"/>
    <mergeCell ref="E122:E123"/>
    <mergeCell ref="C158:D158"/>
    <mergeCell ref="F81:F82"/>
    <mergeCell ref="G81:G82"/>
    <mergeCell ref="F121:G121"/>
    <mergeCell ref="I122:I123"/>
    <mergeCell ref="B119:AL119"/>
    <mergeCell ref="C124:D124"/>
    <mergeCell ref="C137:D137"/>
    <mergeCell ref="H121:I121"/>
    <mergeCell ref="AE122:AH122"/>
    <mergeCell ref="I81:I82"/>
    <mergeCell ref="AL80:AL81"/>
    <mergeCell ref="C83:D83"/>
    <mergeCell ref="AB121:AH121"/>
    <mergeCell ref="C97:D97"/>
    <mergeCell ref="AL121:AL122"/>
    <mergeCell ref="S121:U122"/>
    <mergeCell ref="V121:X122"/>
    <mergeCell ref="B80:B82"/>
    <mergeCell ref="B120:AL120"/>
    <mergeCell ref="Y197:AA198"/>
    <mergeCell ref="C194:D194"/>
    <mergeCell ref="M197:O198"/>
    <mergeCell ref="C164:D164"/>
    <mergeCell ref="B160:AL160"/>
    <mergeCell ref="M161:O162"/>
    <mergeCell ref="AB161:AH161"/>
    <mergeCell ref="AL161:AL162"/>
    <mergeCell ref="F162:F163"/>
    <mergeCell ref="G162:G163"/>
    <mergeCell ref="H162:H163"/>
    <mergeCell ref="I162:I163"/>
    <mergeCell ref="AB162:AD162"/>
    <mergeCell ref="D197:D199"/>
    <mergeCell ref="F161:G161"/>
    <mergeCell ref="H161:I161"/>
    <mergeCell ref="F198:F199"/>
    <mergeCell ref="G198:G199"/>
    <mergeCell ref="H198:H199"/>
    <mergeCell ref="E162:E163"/>
    <mergeCell ref="AL197:AL198"/>
    <mergeCell ref="C241:AL241"/>
    <mergeCell ref="C149:D149"/>
    <mergeCell ref="M121:O122"/>
    <mergeCell ref="C121:C123"/>
    <mergeCell ref="H81:H82"/>
    <mergeCell ref="J161:L162"/>
    <mergeCell ref="J197:L198"/>
    <mergeCell ref="D121:D123"/>
    <mergeCell ref="F122:F123"/>
    <mergeCell ref="G122:G123"/>
    <mergeCell ref="H122:H123"/>
    <mergeCell ref="B196:AL196"/>
    <mergeCell ref="B161:B163"/>
    <mergeCell ref="C161:C163"/>
    <mergeCell ref="D161:D163"/>
    <mergeCell ref="AB198:AD198"/>
    <mergeCell ref="AE198:AH198"/>
    <mergeCell ref="AB197:AH197"/>
    <mergeCell ref="I198:I199"/>
    <mergeCell ref="AE162:AH162"/>
    <mergeCell ref="B197:B199"/>
    <mergeCell ref="P197:R198"/>
    <mergeCell ref="S197:U198"/>
    <mergeCell ref="V197:X198"/>
    <mergeCell ref="C285:D285"/>
    <mergeCell ref="C246:D246"/>
    <mergeCell ref="C255:D255"/>
    <mergeCell ref="C262:D262"/>
    <mergeCell ref="H244:H245"/>
    <mergeCell ref="Y243:AA244"/>
    <mergeCell ref="AI243:AK243"/>
    <mergeCell ref="AI244:AK244"/>
    <mergeCell ref="AB244:AD244"/>
    <mergeCell ref="AE244:AH244"/>
    <mergeCell ref="AB243:AH243"/>
    <mergeCell ref="V243:X244"/>
    <mergeCell ref="C270:D270"/>
    <mergeCell ref="C278:D278"/>
    <mergeCell ref="B3:AL3"/>
    <mergeCell ref="AI197:AK197"/>
    <mergeCell ref="AI198:AK198"/>
    <mergeCell ref="P243:R244"/>
    <mergeCell ref="S243:U244"/>
    <mergeCell ref="J243:L244"/>
    <mergeCell ref="B243:B245"/>
    <mergeCell ref="C243:C245"/>
    <mergeCell ref="D243:D245"/>
    <mergeCell ref="F244:F245"/>
    <mergeCell ref="AI80:AK80"/>
    <mergeCell ref="AI81:AK81"/>
    <mergeCell ref="J49:L50"/>
    <mergeCell ref="J80:L81"/>
    <mergeCell ref="P161:R162"/>
    <mergeCell ref="S161:U162"/>
    <mergeCell ref="V161:X162"/>
    <mergeCell ref="Y161:AA162"/>
    <mergeCell ref="AI161:AK161"/>
    <mergeCell ref="AI162:AK162"/>
    <mergeCell ref="E198:E199"/>
    <mergeCell ref="J121:L122"/>
    <mergeCell ref="B121:B123"/>
    <mergeCell ref="Y121:AA122"/>
  </mergeCells>
  <phoneticPr fontId="7"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W92"/>
  <sheetViews>
    <sheetView topLeftCell="A4" zoomScale="75" zoomScaleNormal="75" workbookViewId="0">
      <pane ySplit="3" topLeftCell="A7" activePane="bottomLeft" state="frozen"/>
      <selection activeCell="A4" sqref="A4"/>
      <selection pane="bottomLeft" activeCell="S54" sqref="S54"/>
    </sheetView>
  </sheetViews>
  <sheetFormatPr defaultRowHeight="15" x14ac:dyDescent="0.25"/>
  <cols>
    <col min="2" max="2" width="58.5703125" customWidth="1"/>
    <col min="3" max="3" width="16.5703125" customWidth="1"/>
    <col min="4" max="4" width="16.85546875" customWidth="1"/>
    <col min="5" max="6" width="14.28515625" customWidth="1"/>
    <col min="7" max="7" width="23.7109375" style="42" customWidth="1"/>
    <col min="8" max="8" width="23.140625" style="42" customWidth="1"/>
    <col min="9" max="9" width="25.85546875" style="42" customWidth="1"/>
    <col min="10" max="10" width="23.7109375" style="42" customWidth="1"/>
    <col min="11" max="14" width="26.7109375" style="42" customWidth="1"/>
    <col min="15" max="18" width="25.5703125" style="42" customWidth="1"/>
    <col min="19" max="19" width="25.140625" style="42" customWidth="1"/>
    <col min="20" max="20" width="23" style="42" customWidth="1"/>
    <col min="21" max="21" width="23.28515625" hidden="1" customWidth="1"/>
    <col min="22" max="22" width="22.7109375" style="90" customWidth="1"/>
    <col min="23" max="23" width="34.85546875" style="90" customWidth="1"/>
  </cols>
  <sheetData>
    <row r="1" spans="2:21" ht="15.75" thickBot="1" x14ac:dyDescent="0.3"/>
    <row r="2" spans="2:21" ht="45" customHeight="1" thickBot="1" x14ac:dyDescent="0.35">
      <c r="B2" s="471" t="s">
        <v>82</v>
      </c>
      <c r="C2" s="472"/>
      <c r="D2" s="472"/>
      <c r="E2" s="472"/>
      <c r="F2" s="472"/>
      <c r="G2" s="472"/>
      <c r="H2" s="472"/>
      <c r="I2" s="472"/>
      <c r="J2" s="472"/>
      <c r="K2" s="472"/>
      <c r="L2" s="472"/>
      <c r="M2" s="472"/>
      <c r="N2" s="472"/>
      <c r="O2" s="472"/>
      <c r="P2" s="472"/>
      <c r="Q2" s="472"/>
      <c r="R2" s="472"/>
      <c r="S2" s="472"/>
      <c r="T2" s="473"/>
    </row>
    <row r="3" spans="2:21" ht="16.5" customHeight="1" thickBot="1" x14ac:dyDescent="0.3">
      <c r="B3" s="115" t="s">
        <v>177</v>
      </c>
      <c r="C3" s="474" t="s">
        <v>58</v>
      </c>
      <c r="D3" s="475"/>
      <c r="E3" s="466" t="s">
        <v>2</v>
      </c>
      <c r="F3" s="467"/>
      <c r="G3" s="116" t="s">
        <v>178</v>
      </c>
      <c r="H3" s="117"/>
      <c r="I3" s="118"/>
      <c r="J3" s="442" t="s">
        <v>88</v>
      </c>
      <c r="K3" s="443"/>
      <c r="L3" s="443"/>
      <c r="M3" s="443"/>
      <c r="N3" s="443"/>
      <c r="O3" s="443"/>
      <c r="P3" s="120"/>
      <c r="Q3" s="120"/>
      <c r="R3" s="120"/>
      <c r="S3" s="114" t="s">
        <v>87</v>
      </c>
      <c r="T3" s="43"/>
    </row>
    <row r="4" spans="2:21" ht="28.5" customHeight="1" thickBot="1" x14ac:dyDescent="0.3">
      <c r="B4" s="123"/>
      <c r="C4" s="124"/>
      <c r="D4" s="124"/>
      <c r="E4" s="125"/>
      <c r="F4" s="125"/>
      <c r="G4" s="126"/>
      <c r="H4" s="117"/>
      <c r="I4" s="117"/>
      <c r="J4" s="113"/>
      <c r="K4" s="113"/>
      <c r="L4" s="113"/>
      <c r="M4" s="113"/>
      <c r="N4" s="113"/>
      <c r="O4" s="113"/>
      <c r="P4" s="120"/>
      <c r="Q4" s="120"/>
      <c r="R4" s="120"/>
      <c r="S4" s="120"/>
      <c r="T4" s="127"/>
    </row>
    <row r="5" spans="2:21" ht="33" customHeight="1" thickBot="1" x14ac:dyDescent="0.3">
      <c r="B5" s="476" t="s">
        <v>336</v>
      </c>
      <c r="C5" s="477"/>
      <c r="D5" s="477"/>
      <c r="E5" s="477"/>
      <c r="F5" s="477"/>
      <c r="G5" s="477"/>
      <c r="H5" s="477"/>
      <c r="I5" s="477"/>
      <c r="J5" s="477"/>
      <c r="K5" s="477"/>
      <c r="L5" s="477"/>
      <c r="M5" s="477"/>
      <c r="N5" s="477"/>
      <c r="O5" s="477"/>
      <c r="P5" s="477"/>
      <c r="Q5" s="477"/>
      <c r="R5" s="477"/>
      <c r="S5" s="477"/>
      <c r="T5" s="478"/>
    </row>
    <row r="6" spans="2:21" ht="52.9" customHeight="1" thickBot="1" x14ac:dyDescent="0.3">
      <c r="B6" s="457" t="s">
        <v>177</v>
      </c>
      <c r="C6" s="438" t="s">
        <v>190</v>
      </c>
      <c r="D6" s="438"/>
      <c r="E6" s="438" t="s">
        <v>107</v>
      </c>
      <c r="F6" s="438"/>
      <c r="G6" s="448" t="s">
        <v>191</v>
      </c>
      <c r="H6" s="449"/>
      <c r="I6" s="450"/>
      <c r="J6" s="442" t="s">
        <v>186</v>
      </c>
      <c r="K6" s="443"/>
      <c r="L6" s="443"/>
      <c r="M6" s="443"/>
      <c r="N6" s="443"/>
      <c r="O6" s="443"/>
      <c r="P6" s="448" t="s">
        <v>122</v>
      </c>
      <c r="Q6" s="449"/>
      <c r="R6" s="450"/>
      <c r="S6" s="444" t="s">
        <v>192</v>
      </c>
      <c r="T6" s="461" t="s">
        <v>197</v>
      </c>
      <c r="U6" s="5"/>
    </row>
    <row r="7" spans="2:21" ht="37.9" customHeight="1" thickBot="1" x14ac:dyDescent="0.3">
      <c r="B7" s="457"/>
      <c r="C7" s="458" t="s">
        <v>105</v>
      </c>
      <c r="D7" s="458" t="s">
        <v>193</v>
      </c>
      <c r="E7" s="438" t="s">
        <v>108</v>
      </c>
      <c r="F7" s="438" t="s">
        <v>194</v>
      </c>
      <c r="G7" s="451"/>
      <c r="H7" s="452"/>
      <c r="I7" s="453"/>
      <c r="J7" s="442" t="s">
        <v>195</v>
      </c>
      <c r="K7" s="443"/>
      <c r="L7" s="446"/>
      <c r="M7" s="442" t="s">
        <v>196</v>
      </c>
      <c r="N7" s="447"/>
      <c r="O7" s="447"/>
      <c r="P7" s="463" t="s">
        <v>189</v>
      </c>
      <c r="Q7" s="464"/>
      <c r="R7" s="465"/>
      <c r="S7" s="445"/>
      <c r="T7" s="462"/>
      <c r="U7" s="5"/>
    </row>
    <row r="8" spans="2:21" ht="37.9" customHeight="1" thickBot="1" x14ac:dyDescent="0.3">
      <c r="B8" s="457"/>
      <c r="C8" s="459"/>
      <c r="D8" s="459"/>
      <c r="E8" s="438"/>
      <c r="F8" s="438"/>
      <c r="G8" s="222" t="s">
        <v>78</v>
      </c>
      <c r="H8" s="222" t="s">
        <v>79</v>
      </c>
      <c r="I8" s="222" t="s">
        <v>83</v>
      </c>
      <c r="J8" s="128" t="s">
        <v>78</v>
      </c>
      <c r="K8" s="119" t="s">
        <v>79</v>
      </c>
      <c r="L8" s="129" t="s">
        <v>80</v>
      </c>
      <c r="M8" s="157" t="s">
        <v>78</v>
      </c>
      <c r="N8" s="23" t="s">
        <v>79</v>
      </c>
      <c r="O8" s="24" t="s">
        <v>81</v>
      </c>
      <c r="P8" s="223" t="s">
        <v>78</v>
      </c>
      <c r="Q8" s="224" t="s">
        <v>79</v>
      </c>
      <c r="R8" s="225" t="s">
        <v>80</v>
      </c>
      <c r="S8" s="121"/>
      <c r="T8" s="122"/>
      <c r="U8" s="5"/>
    </row>
    <row r="9" spans="2:21" ht="52.5" customHeight="1" thickBot="1" x14ac:dyDescent="0.3">
      <c r="B9" s="289" t="s">
        <v>300</v>
      </c>
      <c r="C9" s="1" t="s">
        <v>255</v>
      </c>
      <c r="D9" s="368"/>
      <c r="E9" s="135">
        <v>2021</v>
      </c>
      <c r="F9" s="130">
        <v>2025</v>
      </c>
      <c r="G9" s="132">
        <f>'Kostimi i planit te veprimit'!Y26</f>
        <v>88176800</v>
      </c>
      <c r="H9" s="132">
        <f>'Kostimi i planit te veprimit'!Z26</f>
        <v>0</v>
      </c>
      <c r="I9" s="132">
        <f>G9+H9</f>
        <v>88176800</v>
      </c>
      <c r="J9" s="132">
        <f>'Kostimi i planit te veprimit'!AB26</f>
        <v>33808648</v>
      </c>
      <c r="K9" s="132">
        <f>'Kostimi i planit te veprimit'!AC26</f>
        <v>0</v>
      </c>
      <c r="L9" s="132">
        <f>'Kostimi i planit te veprimit'!AD26</f>
        <v>33808648</v>
      </c>
      <c r="M9" s="131">
        <f>'Kostimi i planit te veprimit'!AE26</f>
        <v>30498040</v>
      </c>
      <c r="N9" s="27">
        <f>'Kostimi i planit te veprimit'!AF26</f>
        <v>0</v>
      </c>
      <c r="O9" s="28">
        <f>M9+N9</f>
        <v>30498040</v>
      </c>
      <c r="P9" s="28">
        <f>'Kostimi i planit te veprimit'!AI26</f>
        <v>19253712</v>
      </c>
      <c r="Q9" s="28">
        <f>'Kostimi i planit te veprimit'!AJ26</f>
        <v>0</v>
      </c>
      <c r="R9" s="28">
        <f>P9+Q9</f>
        <v>19253712</v>
      </c>
      <c r="S9" s="134">
        <f>'Kostimi i planit te veprimit'!AL37</f>
        <v>-2820528</v>
      </c>
      <c r="T9" s="227">
        <f>I9/124</f>
        <v>711103.22580645164</v>
      </c>
      <c r="U9" s="3">
        <v>50000</v>
      </c>
    </row>
    <row r="10" spans="2:21" ht="62.45" customHeight="1" thickBot="1" x14ac:dyDescent="0.3">
      <c r="B10" s="226" t="s">
        <v>267</v>
      </c>
      <c r="C10" s="1" t="s">
        <v>176</v>
      </c>
      <c r="D10" s="1" t="s">
        <v>298</v>
      </c>
      <c r="E10" s="135">
        <v>2021</v>
      </c>
      <c r="F10" s="130">
        <v>2025</v>
      </c>
      <c r="G10" s="133">
        <f>'Kostimi i planit te veprimit'!Y37</f>
        <v>35208368</v>
      </c>
      <c r="H10" s="133">
        <f>'Kostimi i planit te veprimit'!Z37</f>
        <v>0</v>
      </c>
      <c r="I10" s="132">
        <f t="shared" ref="I10:I11" si="0">G10+H10</f>
        <v>35208368</v>
      </c>
      <c r="J10" s="133">
        <f>'Kostimi i planit te veprimit'!AB37</f>
        <v>11725168</v>
      </c>
      <c r="K10" s="133">
        <f>'Kostimi i planit te veprimit'!AC37</f>
        <v>0</v>
      </c>
      <c r="L10" s="133">
        <f>'Kostimi i planit te veprimit'!AD37</f>
        <v>11725168</v>
      </c>
      <c r="M10" s="131">
        <f>'Kostimi i planit te veprimit'!AE37</f>
        <v>7350960</v>
      </c>
      <c r="N10" s="27">
        <f>'Kostimi i planit te veprimit'!AF37</f>
        <v>0</v>
      </c>
      <c r="O10" s="28">
        <f t="shared" ref="O10:O11" si="1">M10+N10</f>
        <v>7350960</v>
      </c>
      <c r="P10" s="28">
        <f>'Kostimi i planit te veprimit'!AI37</f>
        <v>13311712</v>
      </c>
      <c r="Q10" s="28">
        <f>'Kostimi i planit te veprimit'!AJ37</f>
        <v>0</v>
      </c>
      <c r="R10" s="28">
        <f t="shared" ref="R10:R11" si="2">P10+Q10</f>
        <v>13311712</v>
      </c>
      <c r="S10" s="134">
        <f>'Kostimi i planit te veprimit'!AL27</f>
        <v>0</v>
      </c>
      <c r="T10" s="227">
        <f>I10/124</f>
        <v>283938.45161290321</v>
      </c>
      <c r="U10" s="3">
        <v>100000</v>
      </c>
    </row>
    <row r="11" spans="2:21" ht="61.5" customHeight="1" x14ac:dyDescent="0.25">
      <c r="B11" s="226" t="s">
        <v>287</v>
      </c>
      <c r="C11" s="1" t="s">
        <v>230</v>
      </c>
      <c r="D11" s="1" t="s">
        <v>299</v>
      </c>
      <c r="E11" s="135">
        <v>2021</v>
      </c>
      <c r="F11" s="130">
        <v>2025</v>
      </c>
      <c r="G11" s="133">
        <f>'Kostimi i planit te veprimit'!Y45</f>
        <v>24829280</v>
      </c>
      <c r="H11" s="133">
        <f>'Kostimi i planit te veprimit'!Z45</f>
        <v>0</v>
      </c>
      <c r="I11" s="132">
        <f t="shared" si="0"/>
        <v>24829280</v>
      </c>
      <c r="J11" s="133">
        <f>'Kostimi i planit te veprimit'!AB45</f>
        <v>6128256</v>
      </c>
      <c r="K11" s="133">
        <f>'Kostimi i planit te veprimit'!AC45</f>
        <v>0</v>
      </c>
      <c r="L11" s="133">
        <f>'Kostimi i planit te veprimit'!AD45</f>
        <v>6128256</v>
      </c>
      <c r="M11" s="131">
        <f>'Kostimi i planit te veprimit'!AE45</f>
        <v>12573120</v>
      </c>
      <c r="N11" s="131">
        <f>'Kostimi i planit te veprimit'!AF45</f>
        <v>0</v>
      </c>
      <c r="O11" s="28">
        <f t="shared" si="1"/>
        <v>12573120</v>
      </c>
      <c r="P11" s="28">
        <f>'Kostimi i planit te veprimit'!AI45</f>
        <v>4085504</v>
      </c>
      <c r="Q11" s="28">
        <f>'Kostimi i planit te veprimit'!AJ45</f>
        <v>0</v>
      </c>
      <c r="R11" s="28">
        <f t="shared" si="2"/>
        <v>4085504</v>
      </c>
      <c r="S11" s="134">
        <f>'Kostimi i planit te veprimit'!AL45</f>
        <v>-2042400</v>
      </c>
      <c r="T11" s="227">
        <f>I11/124</f>
        <v>200236.12903225806</v>
      </c>
      <c r="U11" s="3">
        <v>100000</v>
      </c>
    </row>
    <row r="12" spans="2:21" ht="54" customHeight="1" thickBot="1" x14ac:dyDescent="0.3">
      <c r="B12" s="228" t="s">
        <v>222</v>
      </c>
      <c r="C12" s="229"/>
      <c r="D12" s="229"/>
      <c r="E12" s="229"/>
      <c r="F12" s="230"/>
      <c r="G12" s="217">
        <f t="shared" ref="G12:T12" si="3">SUM(G9:G11)</f>
        <v>148214448</v>
      </c>
      <c r="H12" s="218">
        <f t="shared" si="3"/>
        <v>0</v>
      </c>
      <c r="I12" s="219">
        <f t="shared" si="3"/>
        <v>148214448</v>
      </c>
      <c r="J12" s="217">
        <f t="shared" si="3"/>
        <v>51662072</v>
      </c>
      <c r="K12" s="218">
        <f t="shared" si="3"/>
        <v>0</v>
      </c>
      <c r="L12" s="219">
        <f t="shared" si="3"/>
        <v>51662072</v>
      </c>
      <c r="M12" s="231">
        <f t="shared" si="3"/>
        <v>50422120</v>
      </c>
      <c r="N12" s="232">
        <f t="shared" si="3"/>
        <v>0</v>
      </c>
      <c r="O12" s="232">
        <f t="shared" si="3"/>
        <v>50422120</v>
      </c>
      <c r="P12" s="232">
        <f t="shared" ref="P12" si="4">SUM(P9:P11)</f>
        <v>36650928</v>
      </c>
      <c r="Q12" s="232">
        <f t="shared" ref="Q12" si="5">SUM(Q9:Q11)</f>
        <v>0</v>
      </c>
      <c r="R12" s="232">
        <f t="shared" ref="R12" si="6">SUM(R9:R11)</f>
        <v>36650928</v>
      </c>
      <c r="S12" s="233">
        <f t="shared" si="3"/>
        <v>-4862928</v>
      </c>
      <c r="T12" s="232">
        <f t="shared" si="3"/>
        <v>1195277.8064516131</v>
      </c>
      <c r="U12" s="4">
        <v>5250000</v>
      </c>
    </row>
    <row r="13" spans="2:21" ht="38.25" customHeight="1" thickBot="1" x14ac:dyDescent="0.3">
      <c r="B13" s="439" t="s">
        <v>338</v>
      </c>
      <c r="C13" s="440"/>
      <c r="D13" s="440"/>
      <c r="E13" s="440"/>
      <c r="F13" s="440"/>
      <c r="G13" s="440"/>
      <c r="H13" s="440"/>
      <c r="I13" s="440"/>
      <c r="J13" s="440"/>
      <c r="K13" s="440"/>
      <c r="L13" s="440"/>
      <c r="M13" s="440"/>
      <c r="N13" s="440"/>
      <c r="O13" s="440"/>
      <c r="P13" s="440"/>
      <c r="Q13" s="440"/>
      <c r="R13" s="440"/>
      <c r="S13" s="440"/>
      <c r="T13" s="441"/>
    </row>
    <row r="14" spans="2:21" ht="37.9" customHeight="1" thickBot="1" x14ac:dyDescent="0.3">
      <c r="B14" s="457" t="s">
        <v>177</v>
      </c>
      <c r="C14" s="438" t="s">
        <v>190</v>
      </c>
      <c r="D14" s="438"/>
      <c r="E14" s="438" t="s">
        <v>107</v>
      </c>
      <c r="F14" s="438"/>
      <c r="G14" s="448" t="s">
        <v>191</v>
      </c>
      <c r="H14" s="449"/>
      <c r="I14" s="450"/>
      <c r="J14" s="442" t="s">
        <v>186</v>
      </c>
      <c r="K14" s="443"/>
      <c r="L14" s="443"/>
      <c r="M14" s="443"/>
      <c r="N14" s="443"/>
      <c r="O14" s="443"/>
      <c r="P14" s="448" t="s">
        <v>122</v>
      </c>
      <c r="Q14" s="449"/>
      <c r="R14" s="450"/>
      <c r="S14" s="444" t="s">
        <v>192</v>
      </c>
      <c r="T14" s="461" t="s">
        <v>197</v>
      </c>
      <c r="U14" s="5"/>
    </row>
    <row r="15" spans="2:21" ht="37.9" customHeight="1" thickBot="1" x14ac:dyDescent="0.3">
      <c r="B15" s="457"/>
      <c r="C15" s="458" t="s">
        <v>105</v>
      </c>
      <c r="D15" s="458" t="s">
        <v>193</v>
      </c>
      <c r="E15" s="438" t="s">
        <v>108</v>
      </c>
      <c r="F15" s="438" t="s">
        <v>194</v>
      </c>
      <c r="G15" s="451"/>
      <c r="H15" s="452"/>
      <c r="I15" s="453"/>
      <c r="J15" s="442" t="s">
        <v>195</v>
      </c>
      <c r="K15" s="443"/>
      <c r="L15" s="446"/>
      <c r="M15" s="442" t="s">
        <v>196</v>
      </c>
      <c r="N15" s="447"/>
      <c r="O15" s="447"/>
      <c r="P15" s="463" t="s">
        <v>189</v>
      </c>
      <c r="Q15" s="464"/>
      <c r="R15" s="465"/>
      <c r="S15" s="445"/>
      <c r="T15" s="462"/>
      <c r="U15" s="5"/>
    </row>
    <row r="16" spans="2:21" ht="37.9" customHeight="1" thickBot="1" x14ac:dyDescent="0.3">
      <c r="B16" s="457"/>
      <c r="C16" s="459"/>
      <c r="D16" s="459"/>
      <c r="E16" s="438"/>
      <c r="F16" s="438"/>
      <c r="G16" s="222" t="s">
        <v>78</v>
      </c>
      <c r="H16" s="222" t="s">
        <v>79</v>
      </c>
      <c r="I16" s="222" t="s">
        <v>83</v>
      </c>
      <c r="J16" s="128" t="s">
        <v>78</v>
      </c>
      <c r="K16" s="119" t="s">
        <v>79</v>
      </c>
      <c r="L16" s="129" t="s">
        <v>80</v>
      </c>
      <c r="M16" s="157" t="s">
        <v>78</v>
      </c>
      <c r="N16" s="23" t="s">
        <v>79</v>
      </c>
      <c r="O16" s="24" t="s">
        <v>81</v>
      </c>
      <c r="P16" s="223" t="s">
        <v>78</v>
      </c>
      <c r="Q16" s="224" t="s">
        <v>79</v>
      </c>
      <c r="R16" s="225" t="s">
        <v>80</v>
      </c>
      <c r="S16" s="121"/>
      <c r="T16" s="122"/>
      <c r="U16" s="5"/>
    </row>
    <row r="17" spans="2:21" ht="72" customHeight="1" x14ac:dyDescent="0.25">
      <c r="B17" s="289" t="s">
        <v>339</v>
      </c>
      <c r="C17" s="1" t="s">
        <v>341</v>
      </c>
      <c r="D17" s="1" t="s">
        <v>129</v>
      </c>
      <c r="E17" s="135">
        <v>2021</v>
      </c>
      <c r="F17" s="135">
        <v>2025</v>
      </c>
      <c r="G17" s="27">
        <f>'Kostimi i planit te veprimit'!Y64</f>
        <v>104809620</v>
      </c>
      <c r="H17" s="27">
        <f>'Kostimi i planit te veprimit'!Z64</f>
        <v>561775000</v>
      </c>
      <c r="I17" s="28">
        <f>SUM(G17:H17)</f>
        <v>666584620</v>
      </c>
      <c r="J17" s="27">
        <f>'Kostimi i planit te veprimit'!AB64</f>
        <v>35603568</v>
      </c>
      <c r="K17" s="27">
        <f>'Kostimi i planit te veprimit'!AC64</f>
        <v>337065000</v>
      </c>
      <c r="L17" s="28">
        <f>J17+K17</f>
        <v>372668568</v>
      </c>
      <c r="M17" s="27">
        <f>'Kostimi i planit te veprimit'!AE64</f>
        <v>45470340</v>
      </c>
      <c r="N17" s="27">
        <f>'Kostimi i planit te veprimit'!AF64</f>
        <v>0</v>
      </c>
      <c r="O17" s="28">
        <f>M17+N17</f>
        <v>45470340</v>
      </c>
      <c r="P17" s="27">
        <f>'Kostimi i planit te veprimit'!AI64</f>
        <v>23735712</v>
      </c>
      <c r="Q17" s="27">
        <f>'Kostimi i planit te veprimit'!AJ64</f>
        <v>224710000</v>
      </c>
      <c r="R17" s="28">
        <f>P17+Q17</f>
        <v>248445712</v>
      </c>
      <c r="S17" s="134">
        <f>'Kostimi i planit te veprimit'!AL81</f>
        <v>0</v>
      </c>
      <c r="T17" s="227">
        <f>I17/124</f>
        <v>5375682.4193548383</v>
      </c>
      <c r="U17" s="3">
        <v>125900000</v>
      </c>
    </row>
    <row r="18" spans="2:21" ht="60" customHeight="1" x14ac:dyDescent="0.25">
      <c r="B18" s="289" t="s">
        <v>340</v>
      </c>
      <c r="C18" s="1" t="s">
        <v>159</v>
      </c>
      <c r="D18" s="1"/>
      <c r="E18" s="135">
        <v>2021</v>
      </c>
      <c r="F18" s="135">
        <v>2025</v>
      </c>
      <c r="G18" s="27">
        <f>'Kostimi i planit te veprimit'!Y76</f>
        <v>129093416</v>
      </c>
      <c r="H18" s="27">
        <f>'Kostimi i planit te veprimit'!Z76</f>
        <v>0</v>
      </c>
      <c r="I18" s="28">
        <f>SUM(G18:H18)</f>
        <v>129093416</v>
      </c>
      <c r="J18" s="27">
        <f>'Kostimi i planit te veprimit'!AB76</f>
        <v>22505416</v>
      </c>
      <c r="K18" s="27">
        <f>'Kostimi i planit te veprimit'!AC76</f>
        <v>0</v>
      </c>
      <c r="L18" s="28">
        <f t="shared" ref="L18" si="7">J18+K18</f>
        <v>22505416</v>
      </c>
      <c r="M18" s="27">
        <f>'Kostimi i planit te veprimit'!AE76</f>
        <v>99086800</v>
      </c>
      <c r="N18" s="27">
        <f>'Kostimi i planit te veprimit'!AF76</f>
        <v>0</v>
      </c>
      <c r="O18" s="28">
        <f t="shared" ref="O18" si="8">M18+N18</f>
        <v>99086800</v>
      </c>
      <c r="P18" s="27">
        <f>'Kostimi i planit te veprimit'!AI76</f>
        <v>3049200</v>
      </c>
      <c r="Q18" s="27">
        <f>'Kostimi i planit te veprimit'!AJ76</f>
        <v>0</v>
      </c>
      <c r="R18" s="28">
        <f t="shared" ref="R18" si="9">P18+Q18</f>
        <v>3049200</v>
      </c>
      <c r="S18" s="134">
        <f>'Kostimi i planit te veprimit'!AL90</f>
        <v>0</v>
      </c>
      <c r="T18" s="227">
        <f>I18/124</f>
        <v>1041075.9354838709</v>
      </c>
      <c r="U18" s="3">
        <v>525200000</v>
      </c>
    </row>
    <row r="19" spans="2:21" ht="41.45" customHeight="1" thickBot="1" x14ac:dyDescent="0.3">
      <c r="B19" s="234" t="s">
        <v>342</v>
      </c>
      <c r="C19" s="235"/>
      <c r="D19" s="235"/>
      <c r="E19" s="235"/>
      <c r="F19" s="235"/>
      <c r="G19" s="220">
        <f t="shared" ref="G19:T19" si="10">SUM(G17:G18)</f>
        <v>233903036</v>
      </c>
      <c r="H19" s="220">
        <f t="shared" si="10"/>
        <v>561775000</v>
      </c>
      <c r="I19" s="220">
        <f t="shared" si="10"/>
        <v>795678036</v>
      </c>
      <c r="J19" s="220">
        <f t="shared" si="10"/>
        <v>58108984</v>
      </c>
      <c r="K19" s="220">
        <f t="shared" si="10"/>
        <v>337065000</v>
      </c>
      <c r="L19" s="220">
        <f t="shared" si="10"/>
        <v>395173984</v>
      </c>
      <c r="M19" s="220">
        <f t="shared" si="10"/>
        <v>144557140</v>
      </c>
      <c r="N19" s="220">
        <f t="shared" si="10"/>
        <v>0</v>
      </c>
      <c r="O19" s="220">
        <f t="shared" si="10"/>
        <v>144557140</v>
      </c>
      <c r="P19" s="220">
        <f t="shared" si="10"/>
        <v>26784912</v>
      </c>
      <c r="Q19" s="220">
        <f t="shared" si="10"/>
        <v>224710000</v>
      </c>
      <c r="R19" s="220">
        <f t="shared" si="10"/>
        <v>251494912</v>
      </c>
      <c r="S19" s="221">
        <f t="shared" si="10"/>
        <v>0</v>
      </c>
      <c r="T19" s="220">
        <f t="shared" si="10"/>
        <v>6416758.3548387093</v>
      </c>
      <c r="U19" s="4">
        <v>1112820000</v>
      </c>
    </row>
    <row r="20" spans="2:21" ht="36" customHeight="1" thickBot="1" x14ac:dyDescent="0.3">
      <c r="B20" s="460" t="s">
        <v>392</v>
      </c>
      <c r="C20" s="479"/>
      <c r="D20" s="479"/>
      <c r="E20" s="479"/>
      <c r="F20" s="479"/>
      <c r="G20" s="479"/>
      <c r="H20" s="479"/>
      <c r="I20" s="479"/>
      <c r="J20" s="479"/>
      <c r="K20" s="479"/>
      <c r="L20" s="479"/>
      <c r="M20" s="479"/>
      <c r="N20" s="479"/>
      <c r="O20" s="479"/>
      <c r="P20" s="479"/>
      <c r="Q20" s="479"/>
      <c r="R20" s="479"/>
      <c r="S20" s="479"/>
      <c r="T20" s="480"/>
    </row>
    <row r="21" spans="2:21" ht="37.9" customHeight="1" thickBot="1" x14ac:dyDescent="0.3">
      <c r="B21" s="457" t="s">
        <v>177</v>
      </c>
      <c r="C21" s="438" t="s">
        <v>190</v>
      </c>
      <c r="D21" s="438"/>
      <c r="E21" s="438" t="s">
        <v>107</v>
      </c>
      <c r="F21" s="438"/>
      <c r="G21" s="448" t="s">
        <v>191</v>
      </c>
      <c r="H21" s="449"/>
      <c r="I21" s="450"/>
      <c r="J21" s="442" t="s">
        <v>186</v>
      </c>
      <c r="K21" s="443"/>
      <c r="L21" s="443"/>
      <c r="M21" s="443"/>
      <c r="N21" s="443"/>
      <c r="O21" s="443"/>
      <c r="P21" s="448" t="s">
        <v>122</v>
      </c>
      <c r="Q21" s="449"/>
      <c r="R21" s="450"/>
      <c r="S21" s="444" t="s">
        <v>192</v>
      </c>
      <c r="T21" s="461" t="s">
        <v>197</v>
      </c>
      <c r="U21" s="5"/>
    </row>
    <row r="22" spans="2:21" ht="37.9" customHeight="1" thickBot="1" x14ac:dyDescent="0.3">
      <c r="B22" s="457"/>
      <c r="C22" s="458" t="s">
        <v>105</v>
      </c>
      <c r="D22" s="458" t="s">
        <v>193</v>
      </c>
      <c r="E22" s="438" t="s">
        <v>108</v>
      </c>
      <c r="F22" s="438" t="s">
        <v>194</v>
      </c>
      <c r="G22" s="451"/>
      <c r="H22" s="452"/>
      <c r="I22" s="453"/>
      <c r="J22" s="442" t="s">
        <v>195</v>
      </c>
      <c r="K22" s="443"/>
      <c r="L22" s="446"/>
      <c r="M22" s="442" t="s">
        <v>196</v>
      </c>
      <c r="N22" s="447"/>
      <c r="O22" s="447"/>
      <c r="P22" s="463" t="s">
        <v>189</v>
      </c>
      <c r="Q22" s="464"/>
      <c r="R22" s="465"/>
      <c r="S22" s="445"/>
      <c r="T22" s="462"/>
      <c r="U22" s="5"/>
    </row>
    <row r="23" spans="2:21" ht="60.6" customHeight="1" thickBot="1" x14ac:dyDescent="0.3">
      <c r="B23" s="457"/>
      <c r="C23" s="459"/>
      <c r="D23" s="459"/>
      <c r="E23" s="438"/>
      <c r="F23" s="438"/>
      <c r="G23" s="222" t="s">
        <v>78</v>
      </c>
      <c r="H23" s="222" t="s">
        <v>79</v>
      </c>
      <c r="I23" s="222" t="s">
        <v>83</v>
      </c>
      <c r="J23" s="128" t="s">
        <v>78</v>
      </c>
      <c r="K23" s="119" t="s">
        <v>79</v>
      </c>
      <c r="L23" s="129" t="s">
        <v>80</v>
      </c>
      <c r="M23" s="157" t="s">
        <v>78</v>
      </c>
      <c r="N23" s="23" t="s">
        <v>79</v>
      </c>
      <c r="O23" s="24" t="s">
        <v>81</v>
      </c>
      <c r="P23" s="223" t="s">
        <v>78</v>
      </c>
      <c r="Q23" s="224" t="s">
        <v>79</v>
      </c>
      <c r="R23" s="225" t="s">
        <v>80</v>
      </c>
      <c r="S23" s="121"/>
      <c r="T23" s="122"/>
      <c r="U23" s="5"/>
    </row>
    <row r="24" spans="2:21" ht="63.75" customHeight="1" x14ac:dyDescent="0.25">
      <c r="B24" s="289" t="s">
        <v>393</v>
      </c>
      <c r="C24" s="2" t="s">
        <v>127</v>
      </c>
      <c r="D24" s="237" t="s">
        <v>401</v>
      </c>
      <c r="E24" s="135">
        <v>2021</v>
      </c>
      <c r="F24" s="135">
        <v>2025</v>
      </c>
      <c r="G24" s="27">
        <f>'Kostimi i planit te veprimit'!Y96</f>
        <v>420969664</v>
      </c>
      <c r="H24" s="27">
        <f>'Kostimi i planit te veprimit'!Z96</f>
        <v>0</v>
      </c>
      <c r="I24" s="28">
        <f>SUM(G24:H24)</f>
        <v>420969664</v>
      </c>
      <c r="J24" s="27">
        <f>'Kostimi i planit te veprimit'!AB96</f>
        <v>244271192</v>
      </c>
      <c r="K24" s="27">
        <f>'Kostimi i planit te veprimit'!AC96</f>
        <v>0</v>
      </c>
      <c r="L24" s="28">
        <f>SUM(J24:K24)</f>
        <v>244271192</v>
      </c>
      <c r="M24" s="27">
        <f>'Kostimi i planit te veprimit'!AE96</f>
        <v>66101440</v>
      </c>
      <c r="N24" s="27">
        <f>'Kostimi i planit te veprimit'!AF96</f>
        <v>0</v>
      </c>
      <c r="O24" s="28">
        <f>SUM(M24:N24)</f>
        <v>66101440</v>
      </c>
      <c r="P24" s="27">
        <f>'Kostimi i planit te veprimit'!AI96</f>
        <v>48360832</v>
      </c>
      <c r="Q24" s="27">
        <f>'Kostimi i planit te veprimit'!AJ96</f>
        <v>0</v>
      </c>
      <c r="R24" s="28">
        <f>SUM(P24:Q24)</f>
        <v>48360832</v>
      </c>
      <c r="S24" s="134">
        <f>'Kostimi i planit te veprimit'!AL96</f>
        <v>-62236200</v>
      </c>
      <c r="T24" s="227">
        <f t="shared" ref="T24:T27" si="11">I24/124</f>
        <v>3394916.6451612902</v>
      </c>
      <c r="U24" s="3">
        <v>529017000</v>
      </c>
    </row>
    <row r="25" spans="2:21" ht="49.15" customHeight="1" x14ac:dyDescent="0.25">
      <c r="B25" s="226" t="s">
        <v>394</v>
      </c>
      <c r="C25" s="2" t="s">
        <v>127</v>
      </c>
      <c r="D25" s="237" t="s">
        <v>400</v>
      </c>
      <c r="E25" s="135">
        <v>2021</v>
      </c>
      <c r="F25" s="135">
        <v>2025</v>
      </c>
      <c r="G25" s="27">
        <f>'Kostimi i planit te veprimit'!Y103</f>
        <v>52448784</v>
      </c>
      <c r="H25" s="27">
        <f>'Kostimi i planit te veprimit'!Z103</f>
        <v>0</v>
      </c>
      <c r="I25" s="28">
        <f t="shared" ref="I25:I27" si="12">SUM(G25:H25)</f>
        <v>52448784</v>
      </c>
      <c r="J25" s="27">
        <f>'Kostimi i planit te veprimit'!AB103</f>
        <v>29047304</v>
      </c>
      <c r="K25" s="27">
        <f>'Kostimi i planit te veprimit'!AC103</f>
        <v>0</v>
      </c>
      <c r="L25" s="28">
        <f t="shared" ref="L25:L27" si="13">SUM(J25:K25)</f>
        <v>29047304</v>
      </c>
      <c r="M25" s="27">
        <f>'Kostimi i planit te veprimit'!AE103</f>
        <v>0</v>
      </c>
      <c r="N25" s="27">
        <f>'Kostimi i planit te veprimit'!AF103</f>
        <v>0</v>
      </c>
      <c r="O25" s="28">
        <f t="shared" ref="O25:O27" si="14">SUM(M25:N25)</f>
        <v>0</v>
      </c>
      <c r="P25" s="27">
        <f>'Kostimi i planit te veprimit'!AI103</f>
        <v>22122880</v>
      </c>
      <c r="Q25" s="27">
        <f>'Kostimi i planit te veprimit'!AJ103</f>
        <v>0</v>
      </c>
      <c r="R25" s="28">
        <f t="shared" ref="R25:R27" si="15">SUM(P25:Q25)</f>
        <v>22122880</v>
      </c>
      <c r="S25" s="134">
        <f>'Kostimi i planit te veprimit'!AL103</f>
        <v>-1278600</v>
      </c>
      <c r="T25" s="227">
        <f t="shared" si="11"/>
        <v>422974.06451612903</v>
      </c>
      <c r="U25" s="3" t="s">
        <v>61</v>
      </c>
    </row>
    <row r="26" spans="2:21" ht="72.599999999999994" customHeight="1" x14ac:dyDescent="0.25">
      <c r="B26" s="226" t="s">
        <v>395</v>
      </c>
      <c r="C26" s="2" t="s">
        <v>127</v>
      </c>
      <c r="D26" s="1" t="s">
        <v>399</v>
      </c>
      <c r="E26" s="135">
        <v>2021</v>
      </c>
      <c r="F26" s="135">
        <v>2025</v>
      </c>
      <c r="G26" s="27">
        <f>'Kostimi i planit te veprimit'!Y111</f>
        <v>25363920</v>
      </c>
      <c r="H26" s="27">
        <f>'Kostimi i planit te veprimit'!Z111</f>
        <v>0</v>
      </c>
      <c r="I26" s="28">
        <f t="shared" si="12"/>
        <v>25363920</v>
      </c>
      <c r="J26" s="27">
        <f>'Kostimi i planit te veprimit'!AB111</f>
        <v>7771920</v>
      </c>
      <c r="K26" s="27">
        <f>'Kostimi i planit te veprimit'!AC111</f>
        <v>0</v>
      </c>
      <c r="L26" s="28">
        <f t="shared" si="13"/>
        <v>7771920</v>
      </c>
      <c r="M26" s="27">
        <f>'Kostimi i planit te veprimit'!AE111</f>
        <v>14850000</v>
      </c>
      <c r="N26" s="27">
        <f>'Kostimi i planit te veprimit'!AF111</f>
        <v>0</v>
      </c>
      <c r="O26" s="28">
        <f t="shared" si="14"/>
        <v>14850000</v>
      </c>
      <c r="P26" s="27">
        <f>'Kostimi i planit te veprimit'!AI111</f>
        <v>2400000</v>
      </c>
      <c r="Q26" s="27">
        <f>'Kostimi i planit te veprimit'!AJ111</f>
        <v>0</v>
      </c>
      <c r="R26" s="28">
        <f t="shared" si="15"/>
        <v>2400000</v>
      </c>
      <c r="S26" s="134">
        <f>'Kostimi i planit te veprimit'!AL111</f>
        <v>-342000</v>
      </c>
      <c r="T26" s="227">
        <f t="shared" si="11"/>
        <v>204547.74193548388</v>
      </c>
      <c r="U26" s="3">
        <v>0</v>
      </c>
    </row>
    <row r="27" spans="2:21" ht="72.599999999999994" customHeight="1" x14ac:dyDescent="0.25">
      <c r="B27" s="308" t="s">
        <v>396</v>
      </c>
      <c r="C27" s="309" t="s">
        <v>127</v>
      </c>
      <c r="D27" s="310" t="s">
        <v>398</v>
      </c>
      <c r="E27" s="311">
        <v>2021</v>
      </c>
      <c r="F27" s="311">
        <v>2025</v>
      </c>
      <c r="G27" s="27">
        <f>'Kostimi i planit te veprimit'!Y117</f>
        <v>4264400</v>
      </c>
      <c r="H27" s="27">
        <f>'Kostimi i planit te veprimit'!Z117</f>
        <v>0</v>
      </c>
      <c r="I27" s="28">
        <f t="shared" si="12"/>
        <v>4264400</v>
      </c>
      <c r="J27" s="27">
        <f>'Kostimi i planit te veprimit'!AB117</f>
        <v>2558640</v>
      </c>
      <c r="K27" s="27">
        <f>'Kostimi i planit te veprimit'!AC117</f>
        <v>0</v>
      </c>
      <c r="L27" s="28">
        <f t="shared" si="13"/>
        <v>2558640</v>
      </c>
      <c r="M27" s="27">
        <f>'Kostimi i planit te veprimit'!AE117</f>
        <v>0</v>
      </c>
      <c r="N27" s="27">
        <f>'Kostimi i planit te veprimit'!AF117</f>
        <v>0</v>
      </c>
      <c r="O27" s="28">
        <f t="shared" si="14"/>
        <v>0</v>
      </c>
      <c r="P27" s="27">
        <f>'Kostimi i planit te veprimit'!AI117</f>
        <v>1705760</v>
      </c>
      <c r="Q27" s="27">
        <f>'Kostimi i planit te veprimit'!AJ117</f>
        <v>0</v>
      </c>
      <c r="R27" s="28">
        <f t="shared" si="15"/>
        <v>1705760</v>
      </c>
      <c r="S27" s="134">
        <f>'Kostimi i planit te veprimit'!AL117</f>
        <v>0</v>
      </c>
      <c r="T27" s="227">
        <f t="shared" si="11"/>
        <v>34390.322580645159</v>
      </c>
      <c r="U27" s="3"/>
    </row>
    <row r="28" spans="2:21" ht="48.6" customHeight="1" thickBot="1" x14ac:dyDescent="0.3">
      <c r="B28" s="234" t="s">
        <v>397</v>
      </c>
      <c r="C28" s="235"/>
      <c r="D28" s="235"/>
      <c r="E28" s="235"/>
      <c r="F28" s="235"/>
      <c r="G28" s="220">
        <f>SUM(G24:G27)</f>
        <v>503046768</v>
      </c>
      <c r="H28" s="220">
        <f t="shared" ref="H28:U28" si="16">SUM(H24:H27)</f>
        <v>0</v>
      </c>
      <c r="I28" s="220">
        <f t="shared" si="16"/>
        <v>503046768</v>
      </c>
      <c r="J28" s="220">
        <f t="shared" si="16"/>
        <v>283649056</v>
      </c>
      <c r="K28" s="220">
        <f t="shared" si="16"/>
        <v>0</v>
      </c>
      <c r="L28" s="220">
        <f t="shared" si="16"/>
        <v>283649056</v>
      </c>
      <c r="M28" s="220">
        <f t="shared" si="16"/>
        <v>80951440</v>
      </c>
      <c r="N28" s="220">
        <f t="shared" si="16"/>
        <v>0</v>
      </c>
      <c r="O28" s="220">
        <f t="shared" si="16"/>
        <v>80951440</v>
      </c>
      <c r="P28" s="220">
        <f t="shared" si="16"/>
        <v>74589472</v>
      </c>
      <c r="Q28" s="220">
        <f t="shared" si="16"/>
        <v>0</v>
      </c>
      <c r="R28" s="220">
        <f t="shared" si="16"/>
        <v>74589472</v>
      </c>
      <c r="S28" s="312">
        <f t="shared" si="16"/>
        <v>-63856800</v>
      </c>
      <c r="T28" s="220">
        <f t="shared" si="16"/>
        <v>4056828.7741935481</v>
      </c>
      <c r="U28" s="220">
        <f t="shared" si="16"/>
        <v>529017000</v>
      </c>
    </row>
    <row r="29" spans="2:21" ht="37.9" customHeight="1" thickBot="1" x14ac:dyDescent="0.3">
      <c r="B29" s="460" t="s">
        <v>408</v>
      </c>
      <c r="C29" s="440"/>
      <c r="D29" s="440"/>
      <c r="E29" s="440"/>
      <c r="F29" s="440"/>
      <c r="G29" s="440"/>
      <c r="H29" s="440"/>
      <c r="I29" s="440"/>
      <c r="J29" s="440"/>
      <c r="K29" s="440"/>
      <c r="L29" s="440"/>
      <c r="M29" s="440"/>
      <c r="N29" s="440"/>
      <c r="O29" s="440"/>
      <c r="P29" s="440"/>
      <c r="Q29" s="440"/>
      <c r="R29" s="440"/>
      <c r="S29" s="440"/>
      <c r="T29" s="441"/>
    </row>
    <row r="30" spans="2:21" ht="37.9" customHeight="1" thickBot="1" x14ac:dyDescent="0.3">
      <c r="B30" s="457" t="s">
        <v>177</v>
      </c>
      <c r="C30" s="438" t="s">
        <v>190</v>
      </c>
      <c r="D30" s="438"/>
      <c r="E30" s="438" t="s">
        <v>107</v>
      </c>
      <c r="F30" s="438"/>
      <c r="G30" s="448" t="s">
        <v>191</v>
      </c>
      <c r="H30" s="449"/>
      <c r="I30" s="450"/>
      <c r="J30" s="442" t="s">
        <v>186</v>
      </c>
      <c r="K30" s="443"/>
      <c r="L30" s="443"/>
      <c r="M30" s="443"/>
      <c r="N30" s="443"/>
      <c r="O30" s="443"/>
      <c r="P30" s="448" t="s">
        <v>122</v>
      </c>
      <c r="Q30" s="449"/>
      <c r="R30" s="450"/>
      <c r="S30" s="444" t="s">
        <v>192</v>
      </c>
      <c r="T30" s="461" t="s">
        <v>197</v>
      </c>
      <c r="U30" s="5"/>
    </row>
    <row r="31" spans="2:21" ht="37.9" customHeight="1" thickBot="1" x14ac:dyDescent="0.3">
      <c r="B31" s="457"/>
      <c r="C31" s="458" t="s">
        <v>105</v>
      </c>
      <c r="D31" s="458" t="s">
        <v>193</v>
      </c>
      <c r="E31" s="438" t="s">
        <v>108</v>
      </c>
      <c r="F31" s="438" t="s">
        <v>194</v>
      </c>
      <c r="G31" s="451"/>
      <c r="H31" s="452"/>
      <c r="I31" s="453"/>
      <c r="J31" s="442" t="s">
        <v>195</v>
      </c>
      <c r="K31" s="443"/>
      <c r="L31" s="446"/>
      <c r="M31" s="442" t="s">
        <v>196</v>
      </c>
      <c r="N31" s="447"/>
      <c r="O31" s="447"/>
      <c r="P31" s="463" t="s">
        <v>125</v>
      </c>
      <c r="Q31" s="464"/>
      <c r="R31" s="465"/>
      <c r="S31" s="445"/>
      <c r="T31" s="462"/>
      <c r="U31" s="5"/>
    </row>
    <row r="32" spans="2:21" ht="60.6" customHeight="1" thickBot="1" x14ac:dyDescent="0.3">
      <c r="B32" s="457"/>
      <c r="C32" s="459"/>
      <c r="D32" s="459"/>
      <c r="E32" s="438"/>
      <c r="F32" s="438"/>
      <c r="G32" s="224" t="s">
        <v>78</v>
      </c>
      <c r="H32" s="224" t="s">
        <v>79</v>
      </c>
      <c r="I32" s="224" t="s">
        <v>83</v>
      </c>
      <c r="J32" s="153" t="s">
        <v>78</v>
      </c>
      <c r="K32" s="121" t="s">
        <v>79</v>
      </c>
      <c r="L32" s="154" t="s">
        <v>80</v>
      </c>
      <c r="M32" s="157" t="s">
        <v>78</v>
      </c>
      <c r="N32" s="23" t="s">
        <v>79</v>
      </c>
      <c r="O32" s="24" t="s">
        <v>81</v>
      </c>
      <c r="P32" s="223" t="s">
        <v>78</v>
      </c>
      <c r="Q32" s="224" t="s">
        <v>79</v>
      </c>
      <c r="R32" s="225" t="s">
        <v>80</v>
      </c>
      <c r="S32" s="121"/>
      <c r="T32" s="122"/>
      <c r="U32" s="5"/>
    </row>
    <row r="33" spans="2:21" ht="67.900000000000006" customHeight="1" x14ac:dyDescent="0.25">
      <c r="B33" s="236" t="s">
        <v>422</v>
      </c>
      <c r="C33" s="2" t="s">
        <v>480</v>
      </c>
      <c r="D33" s="237" t="s">
        <v>481</v>
      </c>
      <c r="E33" s="135">
        <v>2021</v>
      </c>
      <c r="F33" s="135">
        <v>2025</v>
      </c>
      <c r="G33" s="140">
        <f>'Kostimi i planit te veprimit'!Y136</f>
        <v>220496960</v>
      </c>
      <c r="H33" s="140">
        <f>'Kostimi i planit te veprimit'!Z136</f>
        <v>0</v>
      </c>
      <c r="I33" s="141">
        <f>SUM(G33:H33)</f>
        <v>220496960</v>
      </c>
      <c r="J33" s="140">
        <f>'Kostimi i planit te veprimit'!AB136</f>
        <v>118885600</v>
      </c>
      <c r="K33" s="140">
        <f>'Kostimi i planit te veprimit'!AC136</f>
        <v>0</v>
      </c>
      <c r="L33" s="141">
        <f>SUM(J33:K33)</f>
        <v>118885600</v>
      </c>
      <c r="M33" s="25">
        <f>'Kostimi i planit te veprimit'!AE136</f>
        <v>18551840</v>
      </c>
      <c r="N33" s="25">
        <f>'Kostimi i planit te veprimit'!AF136</f>
        <v>0</v>
      </c>
      <c r="O33" s="26">
        <f>SUM(M33:N33)</f>
        <v>18551840</v>
      </c>
      <c r="P33" s="27">
        <f>'Kostimi i planit te veprimit'!AI136</f>
        <v>83059520</v>
      </c>
      <c r="Q33" s="27">
        <f>'Kostimi i planit te veprimit'!AJ136</f>
        <v>0</v>
      </c>
      <c r="R33" s="26">
        <f>SUM(P33:Q33)</f>
        <v>83059520</v>
      </c>
      <c r="S33" s="145">
        <f>'Kostimi i planit te veprimit'!AL136</f>
        <v>0</v>
      </c>
      <c r="T33" s="227">
        <f>I33/124</f>
        <v>1778201.2903225806</v>
      </c>
      <c r="U33" s="3" t="s">
        <v>65</v>
      </c>
    </row>
    <row r="34" spans="2:21" ht="52.5" customHeight="1" x14ac:dyDescent="0.25">
      <c r="B34" s="236" t="s">
        <v>442</v>
      </c>
      <c r="C34" s="2" t="s">
        <v>131</v>
      </c>
      <c r="D34" s="1" t="s">
        <v>444</v>
      </c>
      <c r="E34" s="135">
        <v>2021</v>
      </c>
      <c r="F34" s="135">
        <v>2025</v>
      </c>
      <c r="G34" s="140">
        <f>'Kostimi i planit te veprimit'!Y148</f>
        <v>164970696</v>
      </c>
      <c r="H34" s="140">
        <f>'Kostimi i planit te veprimit'!Z148</f>
        <v>10350000</v>
      </c>
      <c r="I34" s="26">
        <f>SUM(G34:H34)</f>
        <v>175320696</v>
      </c>
      <c r="J34" s="140">
        <f>'Kostimi i planit te veprimit'!AB148</f>
        <v>79808142</v>
      </c>
      <c r="K34" s="140">
        <f>'Kostimi i planit te veprimit'!AC148</f>
        <v>0</v>
      </c>
      <c r="L34" s="141">
        <f>SUM(J34:K34)</f>
        <v>79808142</v>
      </c>
      <c r="M34" s="25">
        <f>'Kostimi i planit te veprimit'!AE148</f>
        <v>3525400</v>
      </c>
      <c r="N34" s="25">
        <f>'Kostimi i planit te veprimit'!AF148</f>
        <v>0</v>
      </c>
      <c r="O34" s="26">
        <f>'Kostimi i planit te veprimit'!AH185</f>
        <v>0</v>
      </c>
      <c r="P34" s="27">
        <f>'Kostimi i planit te veprimit'!AI148</f>
        <v>76904356</v>
      </c>
      <c r="Q34" s="27">
        <f>'Kostimi i planit te veprimit'!AJ148</f>
        <v>0</v>
      </c>
      <c r="R34" s="26">
        <f>SUM(P34:Q34)</f>
        <v>76904356</v>
      </c>
      <c r="S34" s="145">
        <f>'Kostimi i planit te veprimit'!AL148</f>
        <v>-15082798</v>
      </c>
      <c r="T34" s="227">
        <f>I34/124</f>
        <v>1413876.5806451612</v>
      </c>
      <c r="U34" s="3" t="s">
        <v>65</v>
      </c>
    </row>
    <row r="35" spans="2:21" ht="45.6" customHeight="1" x14ac:dyDescent="0.25">
      <c r="B35" s="321" t="s">
        <v>478</v>
      </c>
      <c r="C35" s="309" t="s">
        <v>479</v>
      </c>
      <c r="D35" s="310" t="s">
        <v>482</v>
      </c>
      <c r="E35" s="311">
        <v>2021</v>
      </c>
      <c r="F35" s="311">
        <v>2025</v>
      </c>
      <c r="G35" s="140">
        <f>'Kostimi i planit te veprimit'!Y157</f>
        <v>47627280</v>
      </c>
      <c r="H35" s="140">
        <f>'Kostimi i planit te veprimit'!Z157</f>
        <v>0</v>
      </c>
      <c r="I35" s="26">
        <f>SUM(G35:H35)</f>
        <v>47627280</v>
      </c>
      <c r="J35" s="140">
        <f>'Kostimi i planit te veprimit'!AB157</f>
        <v>21609744</v>
      </c>
      <c r="K35" s="140">
        <f>'Kostimi i planit te veprimit'!AC157</f>
        <v>0</v>
      </c>
      <c r="L35" s="141">
        <f>SUM(J35:K35)</f>
        <v>21609744</v>
      </c>
      <c r="M35" s="25">
        <f>'Kostimi i planit te veprimit'!AE157</f>
        <v>0</v>
      </c>
      <c r="N35" s="25">
        <f>'Kostimi i planit te veprimit'!AF157</f>
        <v>0</v>
      </c>
      <c r="O35" s="26">
        <f>'Kostimi i planit te veprimit'!AH186</f>
        <v>0</v>
      </c>
      <c r="P35" s="27">
        <f>'Kostimi i planit te veprimit'!AI157</f>
        <v>14422496</v>
      </c>
      <c r="Q35" s="27">
        <f>'Kostimi i planit te veprimit'!AJ157</f>
        <v>0</v>
      </c>
      <c r="R35" s="26">
        <f>SUM(P35:Q35)</f>
        <v>14422496</v>
      </c>
      <c r="S35" s="145">
        <f>'Kostimi i planit te veprimit'!AL157</f>
        <v>-11595040</v>
      </c>
      <c r="T35" s="227">
        <f>I35/124</f>
        <v>384090.96774193546</v>
      </c>
      <c r="U35" s="3"/>
    </row>
    <row r="36" spans="2:21" ht="38.450000000000003" customHeight="1" thickBot="1" x14ac:dyDescent="0.3">
      <c r="B36" s="234" t="s">
        <v>223</v>
      </c>
      <c r="C36" s="235"/>
      <c r="D36" s="235"/>
      <c r="E36" s="235"/>
      <c r="F36" s="235"/>
      <c r="G36" s="220">
        <f>SUM(G33:G35)</f>
        <v>433094936</v>
      </c>
      <c r="H36" s="220">
        <f t="shared" ref="H36:U36" si="17">SUM(H33:H35)</f>
        <v>10350000</v>
      </c>
      <c r="I36" s="220">
        <f t="shared" si="17"/>
        <v>443444936</v>
      </c>
      <c r="J36" s="220">
        <f t="shared" si="17"/>
        <v>220303486</v>
      </c>
      <c r="K36" s="220">
        <f t="shared" si="17"/>
        <v>0</v>
      </c>
      <c r="L36" s="220">
        <f t="shared" si="17"/>
        <v>220303486</v>
      </c>
      <c r="M36" s="220">
        <f t="shared" si="17"/>
        <v>22077240</v>
      </c>
      <c r="N36" s="220">
        <f t="shared" si="17"/>
        <v>0</v>
      </c>
      <c r="O36" s="220">
        <f t="shared" si="17"/>
        <v>18551840</v>
      </c>
      <c r="P36" s="220">
        <f t="shared" si="17"/>
        <v>174386372</v>
      </c>
      <c r="Q36" s="220">
        <f t="shared" si="17"/>
        <v>0</v>
      </c>
      <c r="R36" s="220">
        <f t="shared" si="17"/>
        <v>174386372</v>
      </c>
      <c r="S36" s="312">
        <f t="shared" si="17"/>
        <v>-26677838</v>
      </c>
      <c r="T36" s="220">
        <f t="shared" si="17"/>
        <v>3576168.8387096776</v>
      </c>
      <c r="U36" s="220">
        <f t="shared" si="17"/>
        <v>0</v>
      </c>
    </row>
    <row r="37" spans="2:21" ht="41.25" customHeight="1" thickBot="1" x14ac:dyDescent="0.3">
      <c r="B37" s="460" t="s">
        <v>523</v>
      </c>
      <c r="C37" s="479"/>
      <c r="D37" s="479"/>
      <c r="E37" s="479"/>
      <c r="F37" s="479"/>
      <c r="G37" s="479"/>
      <c r="H37" s="479"/>
      <c r="I37" s="479"/>
      <c r="J37" s="479"/>
      <c r="K37" s="479"/>
      <c r="L37" s="479"/>
      <c r="M37" s="479"/>
      <c r="N37" s="479"/>
      <c r="O37" s="479"/>
      <c r="P37" s="479"/>
      <c r="Q37" s="479"/>
      <c r="R37" s="479"/>
      <c r="S37" s="479"/>
      <c r="T37" s="480"/>
    </row>
    <row r="38" spans="2:21" ht="37.9" customHeight="1" thickBot="1" x14ac:dyDescent="0.3">
      <c r="B38" s="457" t="s">
        <v>177</v>
      </c>
      <c r="C38" s="438" t="s">
        <v>190</v>
      </c>
      <c r="D38" s="438"/>
      <c r="E38" s="438" t="s">
        <v>107</v>
      </c>
      <c r="F38" s="438"/>
      <c r="G38" s="448" t="s">
        <v>191</v>
      </c>
      <c r="H38" s="449"/>
      <c r="I38" s="450"/>
      <c r="J38" s="442" t="s">
        <v>186</v>
      </c>
      <c r="K38" s="443"/>
      <c r="L38" s="443"/>
      <c r="M38" s="443"/>
      <c r="N38" s="443"/>
      <c r="O38" s="443"/>
      <c r="P38" s="448" t="s">
        <v>122</v>
      </c>
      <c r="Q38" s="449"/>
      <c r="R38" s="450"/>
      <c r="S38" s="444" t="s">
        <v>192</v>
      </c>
      <c r="T38" s="461" t="s">
        <v>197</v>
      </c>
      <c r="U38" s="5"/>
    </row>
    <row r="39" spans="2:21" ht="37.9" customHeight="1" thickBot="1" x14ac:dyDescent="0.3">
      <c r="B39" s="457"/>
      <c r="C39" s="458" t="s">
        <v>105</v>
      </c>
      <c r="D39" s="458" t="s">
        <v>193</v>
      </c>
      <c r="E39" s="438" t="s">
        <v>108</v>
      </c>
      <c r="F39" s="438" t="s">
        <v>194</v>
      </c>
      <c r="G39" s="451"/>
      <c r="H39" s="452"/>
      <c r="I39" s="453"/>
      <c r="J39" s="468" t="s">
        <v>195</v>
      </c>
      <c r="K39" s="469"/>
      <c r="L39" s="470"/>
      <c r="M39" s="442" t="s">
        <v>196</v>
      </c>
      <c r="N39" s="447"/>
      <c r="O39" s="447"/>
      <c r="P39" s="463" t="s">
        <v>125</v>
      </c>
      <c r="Q39" s="464"/>
      <c r="R39" s="465"/>
      <c r="S39" s="445"/>
      <c r="T39" s="462"/>
      <c r="U39" s="5"/>
    </row>
    <row r="40" spans="2:21" ht="60.6" customHeight="1" thickBot="1" x14ac:dyDescent="0.3">
      <c r="B40" s="457"/>
      <c r="C40" s="459"/>
      <c r="D40" s="459"/>
      <c r="E40" s="438"/>
      <c r="F40" s="438"/>
      <c r="G40" s="224" t="s">
        <v>78</v>
      </c>
      <c r="H40" s="224" t="s">
        <v>79</v>
      </c>
      <c r="I40" s="223" t="s">
        <v>83</v>
      </c>
      <c r="J40" s="136" t="s">
        <v>78</v>
      </c>
      <c r="K40" s="136" t="s">
        <v>79</v>
      </c>
      <c r="L40" s="136" t="s">
        <v>80</v>
      </c>
      <c r="M40" s="158" t="s">
        <v>78</v>
      </c>
      <c r="N40" s="23" t="s">
        <v>79</v>
      </c>
      <c r="O40" s="24" t="s">
        <v>81</v>
      </c>
      <c r="P40" s="223" t="s">
        <v>78</v>
      </c>
      <c r="Q40" s="224" t="s">
        <v>79</v>
      </c>
      <c r="R40" s="225" t="s">
        <v>80</v>
      </c>
      <c r="S40" s="121"/>
      <c r="T40" s="122"/>
      <c r="U40" s="5"/>
    </row>
    <row r="41" spans="2:21" ht="57" customHeight="1" x14ac:dyDescent="0.25">
      <c r="B41" s="336" t="s">
        <v>522</v>
      </c>
      <c r="C41" s="237" t="s">
        <v>524</v>
      </c>
      <c r="D41" s="237" t="s">
        <v>525</v>
      </c>
      <c r="E41" s="135">
        <v>2021</v>
      </c>
      <c r="F41" s="135">
        <v>2025</v>
      </c>
      <c r="G41" s="27">
        <f>'Kostimi i planit te veprimit'!Y176</f>
        <v>194177900</v>
      </c>
      <c r="H41" s="27">
        <f>'Kostimi i planit te veprimit'!Z176</f>
        <v>0</v>
      </c>
      <c r="I41" s="147">
        <f>SUM(G41:H41)</f>
        <v>194177900</v>
      </c>
      <c r="J41" s="27">
        <f>'Kostimi i planit te veprimit'!AB176</f>
        <v>95544228</v>
      </c>
      <c r="K41" s="27">
        <f>'Kostimi i planit te veprimit'!AC176</f>
        <v>0</v>
      </c>
      <c r="L41" s="28">
        <f>SUM(J41:K41)</f>
        <v>95544228</v>
      </c>
      <c r="M41" s="131">
        <f>'Kostimi i planit te veprimit'!AE176</f>
        <v>0</v>
      </c>
      <c r="N41" s="27">
        <f>'Kostimi i planit te veprimit'!AF176</f>
        <v>0</v>
      </c>
      <c r="O41" s="28">
        <f>SUM(M41:N41)</f>
        <v>0</v>
      </c>
      <c r="P41" s="27">
        <f>'Kostimi i planit te veprimit'!AI176</f>
        <v>62633672</v>
      </c>
      <c r="Q41" s="27">
        <f>'Kostimi i planit te veprimit'!AJ176</f>
        <v>0</v>
      </c>
      <c r="R41" s="28">
        <f>SUM(P41:Q41)</f>
        <v>62633672</v>
      </c>
      <c r="S41" s="134">
        <f>'Kostimi i planit te veprimit'!AL176</f>
        <v>-36000000</v>
      </c>
      <c r="T41" s="227">
        <f>I41/124</f>
        <v>1565950.8064516129</v>
      </c>
      <c r="U41" s="3" t="s">
        <v>65</v>
      </c>
    </row>
    <row r="42" spans="2:21" ht="63" customHeight="1" x14ac:dyDescent="0.25">
      <c r="B42" s="336" t="s">
        <v>521</v>
      </c>
      <c r="C42" s="237" t="s">
        <v>526</v>
      </c>
      <c r="D42" s="237" t="s">
        <v>512</v>
      </c>
      <c r="E42" s="135">
        <v>2021</v>
      </c>
      <c r="F42" s="135">
        <v>2025</v>
      </c>
      <c r="G42" s="27">
        <f>'Kostimi i planit te veprimit'!Y186</f>
        <v>249870340</v>
      </c>
      <c r="H42" s="27">
        <f>'Kostimi i planit te veprimit'!Z186</f>
        <v>20125000</v>
      </c>
      <c r="I42" s="147">
        <f t="shared" ref="I42:I43" si="18">SUM(G42:H42)</f>
        <v>269995340</v>
      </c>
      <c r="J42" s="27">
        <f>'Kostimi i planit te veprimit'!AB186</f>
        <v>74770680</v>
      </c>
      <c r="K42" s="27">
        <f>'Kostimi i planit te veprimit'!AC186</f>
        <v>12075000</v>
      </c>
      <c r="L42" s="28">
        <f t="shared" ref="L42:L43" si="19">SUM(J42:K42)</f>
        <v>86845680</v>
      </c>
      <c r="M42" s="131">
        <f>'Kostimi i planit te veprimit'!AE186</f>
        <v>0</v>
      </c>
      <c r="N42" s="27">
        <f>'Kostimi i planit te veprimit'!AF186</f>
        <v>0</v>
      </c>
      <c r="O42" s="28">
        <f t="shared" ref="O42:O43" si="20">SUM(M42:N42)</f>
        <v>0</v>
      </c>
      <c r="P42" s="27">
        <f>'Kostimi i planit te veprimit'!AI186</f>
        <v>71200060</v>
      </c>
      <c r="Q42" s="27">
        <f>'Kostimi i planit te veprimit'!AJ186</f>
        <v>8050000</v>
      </c>
      <c r="R42" s="28">
        <f t="shared" ref="R42:R43" si="21">SUM(P42:Q42)</f>
        <v>79250060</v>
      </c>
      <c r="S42" s="134">
        <f>'Kostimi i planit te veprimit'!AL186</f>
        <v>-103899600</v>
      </c>
      <c r="T42" s="227">
        <f>I42/124</f>
        <v>2177381.7741935486</v>
      </c>
      <c r="U42" s="3" t="s">
        <v>65</v>
      </c>
    </row>
    <row r="43" spans="2:21" ht="48" customHeight="1" x14ac:dyDescent="0.25">
      <c r="B43" s="336" t="s">
        <v>520</v>
      </c>
      <c r="C43" s="237" t="s">
        <v>527</v>
      </c>
      <c r="D43" s="237" t="s">
        <v>493</v>
      </c>
      <c r="E43" s="135">
        <v>2021</v>
      </c>
      <c r="F43" s="135">
        <v>2025</v>
      </c>
      <c r="G43" s="27">
        <f>'Kostimi i planit te veprimit'!Y193</f>
        <v>31830128</v>
      </c>
      <c r="H43" s="27">
        <f>'Kostimi i planit te veprimit'!Z193</f>
        <v>0</v>
      </c>
      <c r="I43" s="147">
        <f t="shared" si="18"/>
        <v>31830128</v>
      </c>
      <c r="J43" s="27">
        <f>'Kostimi i planit te veprimit'!AB193</f>
        <v>26046136</v>
      </c>
      <c r="K43" s="27">
        <f>'Kostimi i planit te veprimit'!AC193</f>
        <v>0</v>
      </c>
      <c r="L43" s="28">
        <f t="shared" si="19"/>
        <v>26046136</v>
      </c>
      <c r="M43" s="131">
        <f>'Kostimi i planit te veprimit'!AE193</f>
        <v>0</v>
      </c>
      <c r="N43" s="27">
        <f>'Kostimi i planit te veprimit'!AF193</f>
        <v>0</v>
      </c>
      <c r="O43" s="28">
        <f t="shared" si="20"/>
        <v>0</v>
      </c>
      <c r="P43" s="27">
        <f>'Kostimi i planit te veprimit'!AI193</f>
        <v>4162992</v>
      </c>
      <c r="Q43" s="27">
        <f>'Kostimi i planit te veprimit'!AJ193</f>
        <v>0</v>
      </c>
      <c r="R43" s="28">
        <f t="shared" si="21"/>
        <v>4162992</v>
      </c>
      <c r="S43" s="134">
        <f>'Kostimi i planit te veprimit'!AL193</f>
        <v>-1621000</v>
      </c>
      <c r="T43" s="227">
        <f>I43/124</f>
        <v>256694.5806451613</v>
      </c>
      <c r="U43" s="3" t="s">
        <v>65</v>
      </c>
    </row>
    <row r="44" spans="2:21" ht="34.15" customHeight="1" thickBot="1" x14ac:dyDescent="0.3">
      <c r="B44" s="234" t="s">
        <v>224</v>
      </c>
      <c r="C44" s="235"/>
      <c r="D44" s="235"/>
      <c r="E44" s="235"/>
      <c r="F44" s="235"/>
      <c r="G44" s="220">
        <f t="shared" ref="G44:T44" si="22">SUM(G41:G43)</f>
        <v>475878368</v>
      </c>
      <c r="H44" s="220">
        <f t="shared" si="22"/>
        <v>20125000</v>
      </c>
      <c r="I44" s="220">
        <f t="shared" si="22"/>
        <v>496003368</v>
      </c>
      <c r="J44" s="220">
        <f t="shared" si="22"/>
        <v>196361044</v>
      </c>
      <c r="K44" s="220">
        <f t="shared" si="22"/>
        <v>12075000</v>
      </c>
      <c r="L44" s="220">
        <f t="shared" si="22"/>
        <v>208436044</v>
      </c>
      <c r="M44" s="220">
        <f t="shared" si="22"/>
        <v>0</v>
      </c>
      <c r="N44" s="220">
        <f t="shared" si="22"/>
        <v>0</v>
      </c>
      <c r="O44" s="220">
        <f t="shared" si="22"/>
        <v>0</v>
      </c>
      <c r="P44" s="220">
        <f>SUM(P41:P43)</f>
        <v>137996724</v>
      </c>
      <c r="Q44" s="220">
        <f t="shared" ref="Q44:R44" si="23">SUM(Q41:Q43)</f>
        <v>8050000</v>
      </c>
      <c r="R44" s="220">
        <f t="shared" si="23"/>
        <v>146046724</v>
      </c>
      <c r="S44" s="221">
        <f t="shared" si="22"/>
        <v>-141520600</v>
      </c>
      <c r="T44" s="238">
        <f t="shared" si="22"/>
        <v>4000027.1612903229</v>
      </c>
      <c r="U44" s="4">
        <v>1500000</v>
      </c>
    </row>
    <row r="45" spans="2:21" ht="42" customHeight="1" thickBot="1" x14ac:dyDescent="0.3">
      <c r="B45" s="439" t="s">
        <v>548</v>
      </c>
      <c r="C45" s="440"/>
      <c r="D45" s="440"/>
      <c r="E45" s="440"/>
      <c r="F45" s="440"/>
      <c r="G45" s="440"/>
      <c r="H45" s="440"/>
      <c r="I45" s="440"/>
      <c r="J45" s="440"/>
      <c r="K45" s="440"/>
      <c r="L45" s="440"/>
      <c r="M45" s="440"/>
      <c r="N45" s="440"/>
      <c r="O45" s="440"/>
      <c r="P45" s="440"/>
      <c r="Q45" s="440"/>
      <c r="R45" s="440"/>
      <c r="S45" s="440"/>
      <c r="T45" s="441"/>
    </row>
    <row r="46" spans="2:21" ht="37.9" customHeight="1" thickBot="1" x14ac:dyDescent="0.3">
      <c r="B46" s="457" t="s">
        <v>177</v>
      </c>
      <c r="C46" s="438" t="s">
        <v>190</v>
      </c>
      <c r="D46" s="438"/>
      <c r="E46" s="438" t="s">
        <v>107</v>
      </c>
      <c r="F46" s="438"/>
      <c r="G46" s="448" t="s">
        <v>191</v>
      </c>
      <c r="H46" s="449"/>
      <c r="I46" s="450"/>
      <c r="J46" s="442" t="s">
        <v>186</v>
      </c>
      <c r="K46" s="443"/>
      <c r="L46" s="443"/>
      <c r="M46" s="443"/>
      <c r="N46" s="443"/>
      <c r="O46" s="443"/>
      <c r="P46" s="448" t="s">
        <v>122</v>
      </c>
      <c r="Q46" s="449"/>
      <c r="R46" s="450"/>
      <c r="S46" s="444" t="s">
        <v>192</v>
      </c>
      <c r="T46" s="461" t="s">
        <v>197</v>
      </c>
      <c r="U46" s="5"/>
    </row>
    <row r="47" spans="2:21" ht="37.9" customHeight="1" thickBot="1" x14ac:dyDescent="0.3">
      <c r="B47" s="457"/>
      <c r="C47" s="458" t="s">
        <v>105</v>
      </c>
      <c r="D47" s="458" t="s">
        <v>193</v>
      </c>
      <c r="E47" s="438" t="s">
        <v>108</v>
      </c>
      <c r="F47" s="438" t="s">
        <v>194</v>
      </c>
      <c r="G47" s="451"/>
      <c r="H47" s="452"/>
      <c r="I47" s="453"/>
      <c r="J47" s="442" t="s">
        <v>195</v>
      </c>
      <c r="K47" s="443"/>
      <c r="L47" s="446"/>
      <c r="M47" s="442" t="s">
        <v>196</v>
      </c>
      <c r="N47" s="447"/>
      <c r="O47" s="447"/>
      <c r="P47" s="463" t="s">
        <v>125</v>
      </c>
      <c r="Q47" s="464"/>
      <c r="R47" s="465"/>
      <c r="S47" s="445"/>
      <c r="T47" s="462"/>
      <c r="U47" s="5"/>
    </row>
    <row r="48" spans="2:21" ht="60.6" customHeight="1" thickBot="1" x14ac:dyDescent="0.3">
      <c r="B48" s="457"/>
      <c r="C48" s="459"/>
      <c r="D48" s="459"/>
      <c r="E48" s="438"/>
      <c r="F48" s="438"/>
      <c r="G48" s="224" t="s">
        <v>78</v>
      </c>
      <c r="H48" s="224" t="s">
        <v>79</v>
      </c>
      <c r="I48" s="224" t="s">
        <v>83</v>
      </c>
      <c r="J48" s="153" t="s">
        <v>78</v>
      </c>
      <c r="K48" s="121" t="s">
        <v>79</v>
      </c>
      <c r="L48" s="154" t="s">
        <v>80</v>
      </c>
      <c r="M48" s="157" t="s">
        <v>78</v>
      </c>
      <c r="N48" s="23" t="s">
        <v>79</v>
      </c>
      <c r="O48" s="24" t="s">
        <v>81</v>
      </c>
      <c r="P48" s="223" t="s">
        <v>78</v>
      </c>
      <c r="Q48" s="224" t="s">
        <v>79</v>
      </c>
      <c r="R48" s="225" t="s">
        <v>80</v>
      </c>
      <c r="S48" s="121"/>
      <c r="T48" s="122"/>
      <c r="U48" s="5"/>
    </row>
    <row r="49" spans="2:21" ht="48" customHeight="1" x14ac:dyDescent="0.25">
      <c r="B49" s="336" t="s">
        <v>549</v>
      </c>
      <c r="C49" s="362" t="s">
        <v>695</v>
      </c>
      <c r="D49" s="362" t="s">
        <v>696</v>
      </c>
      <c r="E49" s="135">
        <v>2021</v>
      </c>
      <c r="F49" s="135">
        <v>2025</v>
      </c>
      <c r="G49" s="27">
        <f>'Kostimi i planit te veprimit'!Y211</f>
        <v>1772277952</v>
      </c>
      <c r="H49" s="27">
        <f>'Kostimi i planit te veprimit'!Z211</f>
        <v>0</v>
      </c>
      <c r="I49" s="26">
        <f t="shared" ref="I49:I53" si="24">SUM(G49:H49)</f>
        <v>1772277952</v>
      </c>
      <c r="J49" s="25">
        <f>'Kostimi i planit te veprimit'!AB211</f>
        <v>792554880</v>
      </c>
      <c r="K49" s="25">
        <f>'Kostimi i planit te veprimit'!AC211</f>
        <v>0</v>
      </c>
      <c r="L49" s="26">
        <f>SUM(J49:K49)</f>
        <v>792554880</v>
      </c>
      <c r="M49" s="25">
        <f>'Kostimi i planit te veprimit'!AE211</f>
        <v>450776400</v>
      </c>
      <c r="N49" s="25">
        <f>'Kostimi i planit te veprimit'!AF211</f>
        <v>0</v>
      </c>
      <c r="O49" s="26">
        <f>SUM(M49:N49)</f>
        <v>450776400</v>
      </c>
      <c r="P49" s="27">
        <f>'Kostimi i planit te veprimit'!AI211</f>
        <v>523827072</v>
      </c>
      <c r="Q49" s="27">
        <f>'Kostimi i planit te veprimit'!AJ211</f>
        <v>0</v>
      </c>
      <c r="R49" s="26">
        <f>SUM(P49:Q49)</f>
        <v>523827072</v>
      </c>
      <c r="S49" s="145">
        <f>'Kostimi i planit te veprimit'!AL211</f>
        <v>-5119600</v>
      </c>
      <c r="T49" s="227">
        <f t="shared" ref="T49:T53" si="25">I49/124</f>
        <v>14292564.129032258</v>
      </c>
      <c r="U49" s="3" t="s">
        <v>65</v>
      </c>
    </row>
    <row r="50" spans="2:21" ht="63.6" customHeight="1" x14ac:dyDescent="0.25">
      <c r="B50" s="336" t="s">
        <v>550</v>
      </c>
      <c r="C50" s="362" t="s">
        <v>693</v>
      </c>
      <c r="D50" s="362" t="s">
        <v>694</v>
      </c>
      <c r="E50" s="135">
        <v>2021</v>
      </c>
      <c r="F50" s="135">
        <v>2025</v>
      </c>
      <c r="G50" s="27">
        <f>'Kostimi i planit te veprimit'!Y217</f>
        <v>30457488</v>
      </c>
      <c r="H50" s="27">
        <f>'Kostimi i planit te veprimit'!Z217</f>
        <v>0</v>
      </c>
      <c r="I50" s="26">
        <f t="shared" si="24"/>
        <v>30457488</v>
      </c>
      <c r="J50" s="27">
        <f>'Kostimi i planit te veprimit'!AB217</f>
        <v>18640008</v>
      </c>
      <c r="K50" s="25">
        <f>'Kostimi i planit te veprimit'!AC217</f>
        <v>0</v>
      </c>
      <c r="L50" s="27">
        <f>'Kostimi i planit te veprimit'!AD260</f>
        <v>0</v>
      </c>
      <c r="M50" s="27">
        <f>'Kostimi i planit te veprimit'!AE217</f>
        <v>0</v>
      </c>
      <c r="N50" s="27">
        <f>'Kostimi i planit te veprimit'!AF217</f>
        <v>0</v>
      </c>
      <c r="O50" s="26">
        <f>SUM(M50:N50)</f>
        <v>0</v>
      </c>
      <c r="P50" s="27">
        <f>'Kostimi i planit te veprimit'!AI217</f>
        <v>9485360</v>
      </c>
      <c r="Q50" s="27">
        <f>'Kostimi i planit te veprimit'!AJ217</f>
        <v>0</v>
      </c>
      <c r="R50" s="26">
        <f t="shared" ref="R50:R53" si="26">SUM(P50:Q50)</f>
        <v>9485360</v>
      </c>
      <c r="S50" s="145">
        <f>'Kostimi i planit te veprimit'!AL217</f>
        <v>-2332120</v>
      </c>
      <c r="T50" s="227">
        <f>I50/124</f>
        <v>245624.90322580645</v>
      </c>
      <c r="U50" s="3" t="s">
        <v>65</v>
      </c>
    </row>
    <row r="51" spans="2:21" ht="63.6" customHeight="1" x14ac:dyDescent="0.25">
      <c r="B51" s="352" t="s">
        <v>555</v>
      </c>
      <c r="C51" s="361" t="s">
        <v>688</v>
      </c>
      <c r="D51" s="361" t="s">
        <v>689</v>
      </c>
      <c r="E51" s="135">
        <v>2021</v>
      </c>
      <c r="F51" s="135">
        <v>2025</v>
      </c>
      <c r="G51" s="27">
        <f>'Kostimi i planit te veprimit'!Y227</f>
        <v>636943960</v>
      </c>
      <c r="H51" s="27">
        <f>'Kostimi i planit te veprimit'!Z227</f>
        <v>4600000</v>
      </c>
      <c r="I51" s="26">
        <f t="shared" si="24"/>
        <v>641543960</v>
      </c>
      <c r="J51" s="27">
        <f>'Kostimi i planit te veprimit'!AB227</f>
        <v>362687040</v>
      </c>
      <c r="K51" s="25">
        <f>'Kostimi i planit te veprimit'!AC227</f>
        <v>0</v>
      </c>
      <c r="L51" s="27">
        <f>'Kostimi i planit te veprimit'!AD261</f>
        <v>1843920</v>
      </c>
      <c r="M51" s="27">
        <f>'Kostimi i planit te veprimit'!AE227</f>
        <v>0</v>
      </c>
      <c r="N51" s="27">
        <f>'Kostimi i planit te veprimit'!AF227</f>
        <v>6026400</v>
      </c>
      <c r="O51" s="26">
        <f t="shared" ref="O51:O53" si="27">SUM(M51:N51)</f>
        <v>6026400</v>
      </c>
      <c r="P51" s="27">
        <f>'Kostimi i planit te veprimit'!AI227</f>
        <v>241791360</v>
      </c>
      <c r="Q51" s="27">
        <f>'Kostimi i planit te veprimit'!AJ227</f>
        <v>0</v>
      </c>
      <c r="R51" s="26">
        <f t="shared" si="26"/>
        <v>241791360</v>
      </c>
      <c r="S51" s="145">
        <f>'Kostimi i planit te veprimit'!AL227</f>
        <v>-31039160</v>
      </c>
      <c r="T51" s="227">
        <f t="shared" si="25"/>
        <v>5173741.6129032262</v>
      </c>
      <c r="U51" s="3"/>
    </row>
    <row r="52" spans="2:21" ht="63.6" customHeight="1" x14ac:dyDescent="0.25">
      <c r="B52" s="352" t="s">
        <v>578</v>
      </c>
      <c r="C52" s="361" t="s">
        <v>129</v>
      </c>
      <c r="D52" s="361" t="s">
        <v>129</v>
      </c>
      <c r="E52" s="135">
        <v>2021</v>
      </c>
      <c r="F52" s="135">
        <v>2025</v>
      </c>
      <c r="G52" s="27">
        <f>'Kostimi i planit te veprimit'!Y234</f>
        <v>15116280</v>
      </c>
      <c r="H52" s="27">
        <f>'Kostimi i planit te veprimit'!Z234</f>
        <v>0</v>
      </c>
      <c r="I52" s="26">
        <f t="shared" si="24"/>
        <v>15116280</v>
      </c>
      <c r="J52" s="27">
        <f>'Kostimi i planit te veprimit'!AB234</f>
        <v>5223680</v>
      </c>
      <c r="K52" s="25">
        <f>'Kostimi i planit te veprimit'!AC234</f>
        <v>0</v>
      </c>
      <c r="L52" s="27">
        <f>'Kostimi i planit te veprimit'!AD262</f>
        <v>0</v>
      </c>
      <c r="M52" s="27">
        <f>'Kostimi i planit te veprimit'!AE234</f>
        <v>705000</v>
      </c>
      <c r="N52" s="27">
        <f>'Kostimi i planit te veprimit'!AF234</f>
        <v>0</v>
      </c>
      <c r="O52" s="26">
        <f t="shared" si="27"/>
        <v>705000</v>
      </c>
      <c r="P52" s="27">
        <f>'Kostimi i planit te veprimit'!AI234</f>
        <v>2333120</v>
      </c>
      <c r="Q52" s="27">
        <f>'Kostimi i planit te veprimit'!AJ234</f>
        <v>0</v>
      </c>
      <c r="R52" s="26">
        <f t="shared" si="26"/>
        <v>2333120</v>
      </c>
      <c r="S52" s="145">
        <f>'Kostimi i planit te veprimit'!AL234</f>
        <v>-6854480</v>
      </c>
      <c r="T52" s="227">
        <f t="shared" si="25"/>
        <v>121905.48387096774</v>
      </c>
      <c r="U52" s="3"/>
    </row>
    <row r="53" spans="2:21" ht="63.6" customHeight="1" x14ac:dyDescent="0.25">
      <c r="B53" s="352" t="s">
        <v>592</v>
      </c>
      <c r="C53" s="361" t="s">
        <v>686</v>
      </c>
      <c r="D53" s="361" t="s">
        <v>687</v>
      </c>
      <c r="E53" s="135">
        <v>2021</v>
      </c>
      <c r="F53" s="135">
        <v>2022</v>
      </c>
      <c r="G53" s="27">
        <f>'Kostimi i planit te veprimit'!Y238</f>
        <v>3073200</v>
      </c>
      <c r="H53" s="27">
        <f>'Kostimi i planit te veprimit'!Z238</f>
        <v>0</v>
      </c>
      <c r="I53" s="26">
        <f t="shared" si="24"/>
        <v>3073200</v>
      </c>
      <c r="J53" s="27">
        <f>'Kostimi i planit te veprimit'!AB238</f>
        <v>0</v>
      </c>
      <c r="K53" s="25">
        <f>'Kostimi i planit te veprimit'!AC238</f>
        <v>0</v>
      </c>
      <c r="L53" s="27">
        <f>'Kostimi i planit te veprimit'!AD263</f>
        <v>0</v>
      </c>
      <c r="M53" s="27">
        <f>'Kostimi i planit te veprimit'!AE238</f>
        <v>3073200</v>
      </c>
      <c r="N53" s="27">
        <f>'Kostimi i planit te veprimit'!AF238</f>
        <v>0</v>
      </c>
      <c r="O53" s="26">
        <f t="shared" si="27"/>
        <v>3073200</v>
      </c>
      <c r="P53" s="27">
        <f>'Kostimi i planit te veprimit'!AI238</f>
        <v>0</v>
      </c>
      <c r="Q53" s="27">
        <f>'Kostimi i planit te veprimit'!AJ238</f>
        <v>0</v>
      </c>
      <c r="R53" s="26">
        <f t="shared" si="26"/>
        <v>0</v>
      </c>
      <c r="S53" s="145">
        <f>'Kostimi i planit te veprimit'!AL238</f>
        <v>0</v>
      </c>
      <c r="T53" s="227">
        <f t="shared" si="25"/>
        <v>24783.870967741936</v>
      </c>
      <c r="U53" s="3"/>
    </row>
    <row r="54" spans="2:21" ht="43.15" customHeight="1" thickBot="1" x14ac:dyDescent="0.3">
      <c r="B54" s="234" t="s">
        <v>593</v>
      </c>
      <c r="C54" s="235"/>
      <c r="D54" s="235"/>
      <c r="E54" s="235"/>
      <c r="F54" s="235"/>
      <c r="G54" s="220">
        <f>SUM(G49:G52)</f>
        <v>2454795680</v>
      </c>
      <c r="H54" s="220">
        <f t="shared" ref="H54:T54" si="28">SUM(H49:H52)</f>
        <v>4600000</v>
      </c>
      <c r="I54" s="220">
        <f t="shared" si="28"/>
        <v>2459395680</v>
      </c>
      <c r="J54" s="220">
        <f t="shared" si="28"/>
        <v>1179105608</v>
      </c>
      <c r="K54" s="220">
        <f t="shared" si="28"/>
        <v>0</v>
      </c>
      <c r="L54" s="220">
        <f t="shared" si="28"/>
        <v>794398800</v>
      </c>
      <c r="M54" s="220">
        <f t="shared" si="28"/>
        <v>451481400</v>
      </c>
      <c r="N54" s="220">
        <f t="shared" si="28"/>
        <v>6026400</v>
      </c>
      <c r="O54" s="220">
        <f t="shared" si="28"/>
        <v>457507800</v>
      </c>
      <c r="P54" s="220">
        <f t="shared" si="28"/>
        <v>777436912</v>
      </c>
      <c r="Q54" s="220">
        <f t="shared" si="28"/>
        <v>0</v>
      </c>
      <c r="R54" s="220">
        <f t="shared" si="28"/>
        <v>777436912</v>
      </c>
      <c r="S54" s="312">
        <f t="shared" si="28"/>
        <v>-45345360</v>
      </c>
      <c r="T54" s="220">
        <f t="shared" si="28"/>
        <v>19833836.129032258</v>
      </c>
      <c r="U54" s="4">
        <v>50000</v>
      </c>
    </row>
    <row r="55" spans="2:21" ht="36" customHeight="1" thickBot="1" x14ac:dyDescent="0.3">
      <c r="B55" s="454" t="s">
        <v>610</v>
      </c>
      <c r="C55" s="455"/>
      <c r="D55" s="455"/>
      <c r="E55" s="455"/>
      <c r="F55" s="455"/>
      <c r="G55" s="455"/>
      <c r="H55" s="455"/>
      <c r="I55" s="455"/>
      <c r="J55" s="455"/>
      <c r="K55" s="455"/>
      <c r="L55" s="455"/>
      <c r="M55" s="455"/>
      <c r="N55" s="455"/>
      <c r="O55" s="455"/>
      <c r="P55" s="455"/>
      <c r="Q55" s="455"/>
      <c r="R55" s="455"/>
      <c r="S55" s="455"/>
      <c r="T55" s="456"/>
    </row>
    <row r="56" spans="2:21" ht="37.9" customHeight="1" thickBot="1" x14ac:dyDescent="0.3">
      <c r="B56" s="457" t="s">
        <v>177</v>
      </c>
      <c r="C56" s="438" t="s">
        <v>190</v>
      </c>
      <c r="D56" s="438"/>
      <c r="E56" s="438" t="s">
        <v>107</v>
      </c>
      <c r="F56" s="438"/>
      <c r="G56" s="448" t="s">
        <v>191</v>
      </c>
      <c r="H56" s="449"/>
      <c r="I56" s="450"/>
      <c r="J56" s="442" t="s">
        <v>186</v>
      </c>
      <c r="K56" s="443"/>
      <c r="L56" s="443"/>
      <c r="M56" s="443"/>
      <c r="N56" s="443"/>
      <c r="O56" s="443"/>
      <c r="P56" s="448" t="s">
        <v>122</v>
      </c>
      <c r="Q56" s="449"/>
      <c r="R56" s="450"/>
      <c r="S56" s="444" t="s">
        <v>192</v>
      </c>
      <c r="T56" s="461">
        <v>24783.870967741936</v>
      </c>
      <c r="U56" s="5"/>
    </row>
    <row r="57" spans="2:21" ht="37.9" customHeight="1" thickBot="1" x14ac:dyDescent="0.3">
      <c r="B57" s="457"/>
      <c r="C57" s="458" t="s">
        <v>105</v>
      </c>
      <c r="D57" s="458" t="s">
        <v>193</v>
      </c>
      <c r="E57" s="438" t="s">
        <v>108</v>
      </c>
      <c r="F57" s="438" t="s">
        <v>194</v>
      </c>
      <c r="G57" s="451"/>
      <c r="H57" s="452"/>
      <c r="I57" s="453"/>
      <c r="J57" s="442" t="s">
        <v>195</v>
      </c>
      <c r="K57" s="443"/>
      <c r="L57" s="446"/>
      <c r="M57" s="442" t="s">
        <v>196</v>
      </c>
      <c r="N57" s="447"/>
      <c r="O57" s="447"/>
      <c r="P57" s="463" t="s">
        <v>125</v>
      </c>
      <c r="Q57" s="464"/>
      <c r="R57" s="465"/>
      <c r="S57" s="445"/>
      <c r="T57" s="462"/>
      <c r="U57" s="5"/>
    </row>
    <row r="58" spans="2:21" ht="60.6" customHeight="1" thickBot="1" x14ac:dyDescent="0.3">
      <c r="B58" s="457"/>
      <c r="C58" s="459"/>
      <c r="D58" s="459"/>
      <c r="E58" s="438"/>
      <c r="F58" s="438"/>
      <c r="G58" s="224" t="s">
        <v>78</v>
      </c>
      <c r="H58" s="224" t="s">
        <v>79</v>
      </c>
      <c r="I58" s="224" t="s">
        <v>83</v>
      </c>
      <c r="J58" s="153" t="s">
        <v>78</v>
      </c>
      <c r="K58" s="121" t="s">
        <v>79</v>
      </c>
      <c r="L58" s="154" t="s">
        <v>80</v>
      </c>
      <c r="M58" s="157" t="s">
        <v>78</v>
      </c>
      <c r="N58" s="23" t="s">
        <v>79</v>
      </c>
      <c r="O58" s="24" t="s">
        <v>81</v>
      </c>
      <c r="P58" s="223" t="s">
        <v>78</v>
      </c>
      <c r="Q58" s="224" t="s">
        <v>79</v>
      </c>
      <c r="R58" s="225" t="s">
        <v>80</v>
      </c>
      <c r="S58" s="121"/>
      <c r="T58" s="122"/>
      <c r="U58" s="5"/>
    </row>
    <row r="59" spans="2:21" ht="74.45" customHeight="1" x14ac:dyDescent="0.25">
      <c r="B59" s="354" t="s">
        <v>712</v>
      </c>
      <c r="C59" s="237" t="s">
        <v>684</v>
      </c>
      <c r="D59" s="237" t="s">
        <v>685</v>
      </c>
      <c r="E59" s="135">
        <v>2021</v>
      </c>
      <c r="F59" s="135">
        <v>2025</v>
      </c>
      <c r="G59" s="27">
        <f>'Kostimi i planit te veprimit'!Y254</f>
        <v>18889068</v>
      </c>
      <c r="H59" s="27">
        <f>'Kostimi i planit te veprimit'!Z254</f>
        <v>0</v>
      </c>
      <c r="I59" s="28">
        <f>SUM(G59:H59)</f>
        <v>18889068</v>
      </c>
      <c r="J59" s="27">
        <f>'Kostimi i planit te veprimit'!AB254</f>
        <v>4655712</v>
      </c>
      <c r="K59" s="25">
        <f>'Kostimi i planit te veprimit'!AC254</f>
        <v>0</v>
      </c>
      <c r="L59" s="28">
        <f>SUM(J59:K59)</f>
        <v>4655712</v>
      </c>
      <c r="M59" s="27">
        <f>'Kostimi i planit te veprimit'!AE254</f>
        <v>0</v>
      </c>
      <c r="N59" s="27">
        <f>'Kostimi i planit te veprimit'!AF254</f>
        <v>0</v>
      </c>
      <c r="O59" s="28">
        <f>SUM(M59:N59)</f>
        <v>0</v>
      </c>
      <c r="P59" s="27">
        <f>'Kostimi i planit te veprimit'!AI254</f>
        <v>5161912</v>
      </c>
      <c r="Q59" s="27">
        <f>'Kostimi i planit te veprimit'!AJ254</f>
        <v>0</v>
      </c>
      <c r="R59" s="28">
        <f>SUM(P59:Q59)</f>
        <v>5161912</v>
      </c>
      <c r="S59" s="145">
        <f>'Kostimi i planit te veprimit'!AL254</f>
        <v>-9071444</v>
      </c>
      <c r="T59" s="239">
        <f>I59/124</f>
        <v>152331.19354838709</v>
      </c>
      <c r="U59" s="3" t="s">
        <v>65</v>
      </c>
    </row>
    <row r="60" spans="2:21" ht="64.150000000000006" customHeight="1" x14ac:dyDescent="0.25">
      <c r="B60" s="354" t="s">
        <v>713</v>
      </c>
      <c r="C60" s="237" t="s">
        <v>682</v>
      </c>
      <c r="D60" s="237" t="s">
        <v>683</v>
      </c>
      <c r="E60" s="135">
        <v>2021</v>
      </c>
      <c r="F60" s="135">
        <v>2025</v>
      </c>
      <c r="G60" s="27">
        <f>'Kostimi i planit te veprimit'!Y261</f>
        <v>22873200</v>
      </c>
      <c r="H60" s="27">
        <f>'Kostimi i planit te veprimit'!Z261</f>
        <v>0</v>
      </c>
      <c r="I60" s="28">
        <f t="shared" ref="I60:I63" si="29">SUM(G60:H60)</f>
        <v>22873200</v>
      </c>
      <c r="J60" s="27">
        <f>'Kostimi i planit te veprimit'!AB261</f>
        <v>1843920</v>
      </c>
      <c r="K60" s="25">
        <f>'Kostimi i planit te veprimit'!AC261</f>
        <v>0</v>
      </c>
      <c r="L60" s="28">
        <f t="shared" ref="L60:L63" si="30">SUM(J60:K60)</f>
        <v>1843920</v>
      </c>
      <c r="M60" s="27">
        <f>'Kostimi i planit te veprimit'!AE261</f>
        <v>0</v>
      </c>
      <c r="N60" s="27">
        <f>'Kostimi i planit te veprimit'!AF261</f>
        <v>0</v>
      </c>
      <c r="O60" s="28">
        <f t="shared" ref="O60:O63" si="31">SUM(M60:N60)</f>
        <v>0</v>
      </c>
      <c r="P60" s="27">
        <f>'Kostimi i planit te veprimit'!AI261</f>
        <v>1229280</v>
      </c>
      <c r="Q60" s="27">
        <f>'Kostimi i planit te veprimit'!AJ261</f>
        <v>0</v>
      </c>
      <c r="R60" s="28">
        <f t="shared" ref="R60:R63" si="32">SUM(P60:Q60)</f>
        <v>1229280</v>
      </c>
      <c r="S60" s="145">
        <f>'Kostimi i planit te veprimit'!AL261</f>
        <v>-19800000</v>
      </c>
      <c r="T60" s="239">
        <f t="shared" ref="T60:T63" si="33">I60/124</f>
        <v>184461.29032258064</v>
      </c>
      <c r="U60" s="3" t="s">
        <v>65</v>
      </c>
    </row>
    <row r="61" spans="2:21" ht="64.150000000000006" customHeight="1" x14ac:dyDescent="0.25">
      <c r="B61" s="354" t="s">
        <v>714</v>
      </c>
      <c r="C61" s="237" t="s">
        <v>680</v>
      </c>
      <c r="D61" s="237" t="s">
        <v>681</v>
      </c>
      <c r="E61" s="135">
        <v>2021</v>
      </c>
      <c r="F61" s="135">
        <v>2025</v>
      </c>
      <c r="G61" s="27">
        <f>'Kostimi i planit te veprimit'!Y269</f>
        <v>31433072</v>
      </c>
      <c r="H61" s="27">
        <f>'Kostimi i planit te veprimit'!Z269</f>
        <v>0</v>
      </c>
      <c r="I61" s="28">
        <f t="shared" si="29"/>
        <v>31433072</v>
      </c>
      <c r="J61" s="27">
        <f>'Kostimi i planit te veprimit'!AB269</f>
        <v>15183024</v>
      </c>
      <c r="K61" s="25">
        <f>'Kostimi i planit te veprimit'!AC269</f>
        <v>0</v>
      </c>
      <c r="L61" s="28">
        <f t="shared" si="30"/>
        <v>15183024</v>
      </c>
      <c r="M61" s="27">
        <f>'Kostimi i planit te veprimit'!AE269</f>
        <v>0</v>
      </c>
      <c r="N61" s="27">
        <f>'Kostimi i planit te veprimit'!AF269</f>
        <v>0</v>
      </c>
      <c r="O61" s="28">
        <f t="shared" si="31"/>
        <v>0</v>
      </c>
      <c r="P61" s="27">
        <f>'Kostimi i planit te veprimit'!AI269</f>
        <v>12292544</v>
      </c>
      <c r="Q61" s="27">
        <f>'Kostimi i planit te veprimit'!AJ269</f>
        <v>0</v>
      </c>
      <c r="R61" s="28">
        <f t="shared" si="32"/>
        <v>12292544</v>
      </c>
      <c r="S61" s="145">
        <f>'Kostimi i planit te veprimit'!AL269</f>
        <v>-3957504</v>
      </c>
      <c r="T61" s="239">
        <f t="shared" si="33"/>
        <v>253492.51612903227</v>
      </c>
      <c r="U61" s="3" t="s">
        <v>65</v>
      </c>
    </row>
    <row r="62" spans="2:21" ht="64.150000000000006" customHeight="1" x14ac:dyDescent="0.25">
      <c r="B62" s="354" t="s">
        <v>715</v>
      </c>
      <c r="C62" s="237" t="s">
        <v>678</v>
      </c>
      <c r="D62" s="237" t="s">
        <v>679</v>
      </c>
      <c r="E62" s="135">
        <v>2021</v>
      </c>
      <c r="F62" s="135">
        <v>2025</v>
      </c>
      <c r="G62" s="27">
        <f>'Kostimi i planit te veprimit'!Y277</f>
        <v>18670440</v>
      </c>
      <c r="H62" s="27">
        <f>'Kostimi i planit te veprimit'!Z277</f>
        <v>0</v>
      </c>
      <c r="I62" s="28">
        <f t="shared" si="29"/>
        <v>18670440</v>
      </c>
      <c r="J62" s="27">
        <f>'Kostimi i planit te veprimit'!AB277</f>
        <v>2458184</v>
      </c>
      <c r="K62" s="25">
        <f>'Kostimi i planit te veprimit'!AC277</f>
        <v>0</v>
      </c>
      <c r="L62" s="28">
        <f t="shared" si="30"/>
        <v>2458184</v>
      </c>
      <c r="M62" s="27">
        <f>'Kostimi i planit te veprimit'!AE277</f>
        <v>0</v>
      </c>
      <c r="N62" s="27">
        <f>'Kostimi i planit te veprimit'!AF277</f>
        <v>0</v>
      </c>
      <c r="O62" s="28">
        <f t="shared" si="31"/>
        <v>0</v>
      </c>
      <c r="P62" s="27">
        <f>'Kostimi i planit te veprimit'!AI277</f>
        <v>1976256</v>
      </c>
      <c r="Q62" s="27">
        <f>'Kostimi i planit te veprimit'!AJ277</f>
        <v>0</v>
      </c>
      <c r="R62" s="28">
        <f t="shared" si="32"/>
        <v>1976256</v>
      </c>
      <c r="S62" s="145">
        <f>'Kostimi i planit te veprimit'!AL277</f>
        <v>-14236000</v>
      </c>
      <c r="T62" s="239">
        <f t="shared" si="33"/>
        <v>150568.06451612903</v>
      </c>
      <c r="U62" s="3"/>
    </row>
    <row r="63" spans="2:21" ht="64.150000000000006" customHeight="1" x14ac:dyDescent="0.25">
      <c r="B63" s="354" t="s">
        <v>716</v>
      </c>
      <c r="C63" s="237" t="s">
        <v>676</v>
      </c>
      <c r="D63" s="237" t="s">
        <v>677</v>
      </c>
      <c r="E63" s="135">
        <v>2021</v>
      </c>
      <c r="F63" s="135">
        <v>2025</v>
      </c>
      <c r="G63" s="27">
        <f>'Kostimi i planit te veprimit'!Y284</f>
        <v>32315344</v>
      </c>
      <c r="H63" s="27">
        <f>'Kostimi i planit te veprimit'!Z284</f>
        <v>0</v>
      </c>
      <c r="I63" s="28">
        <f t="shared" si="29"/>
        <v>32315344</v>
      </c>
      <c r="J63" s="27">
        <f>'Kostimi i planit te veprimit'!AB284</f>
        <v>19258912</v>
      </c>
      <c r="K63" s="25">
        <f>'Kostimi i planit te veprimit'!AC284</f>
        <v>0</v>
      </c>
      <c r="L63" s="28">
        <f t="shared" si="30"/>
        <v>19258912</v>
      </c>
      <c r="M63" s="27">
        <f>'Kostimi i planit te veprimit'!AE284</f>
        <v>0</v>
      </c>
      <c r="N63" s="27">
        <f>'Kostimi i planit te veprimit'!AF284</f>
        <v>0</v>
      </c>
      <c r="O63" s="28">
        <f t="shared" si="31"/>
        <v>0</v>
      </c>
      <c r="P63" s="27">
        <f>'Kostimi i planit te veprimit'!AI284</f>
        <v>13056432</v>
      </c>
      <c r="Q63" s="27">
        <f>'Kostimi i planit te veprimit'!AJ284</f>
        <v>0</v>
      </c>
      <c r="R63" s="28">
        <f t="shared" si="32"/>
        <v>13056432</v>
      </c>
      <c r="S63" s="145">
        <f>'Kostimi i planit te veprimit'!AL284</f>
        <v>0</v>
      </c>
      <c r="T63" s="239">
        <f t="shared" si="33"/>
        <v>260607.61290322582</v>
      </c>
      <c r="U63" s="3"/>
    </row>
    <row r="64" spans="2:21" ht="48.6" customHeight="1" x14ac:dyDescent="0.25">
      <c r="B64" s="240" t="s">
        <v>622</v>
      </c>
      <c r="C64" s="237"/>
      <c r="D64" s="237"/>
      <c r="E64" s="135">
        <v>2021</v>
      </c>
      <c r="F64" s="135">
        <v>2025</v>
      </c>
      <c r="G64" s="241">
        <f>SUM(G59:G63)</f>
        <v>124181124</v>
      </c>
      <c r="H64" s="241">
        <f t="shared" ref="H64:T64" si="34">SUM(H59:H63)</f>
        <v>0</v>
      </c>
      <c r="I64" s="241">
        <f t="shared" si="34"/>
        <v>124181124</v>
      </c>
      <c r="J64" s="241">
        <f t="shared" si="34"/>
        <v>43399752</v>
      </c>
      <c r="K64" s="241">
        <f t="shared" si="34"/>
        <v>0</v>
      </c>
      <c r="L64" s="241">
        <f t="shared" si="34"/>
        <v>43399752</v>
      </c>
      <c r="M64" s="241">
        <f t="shared" si="34"/>
        <v>0</v>
      </c>
      <c r="N64" s="241">
        <f t="shared" si="34"/>
        <v>0</v>
      </c>
      <c r="O64" s="241">
        <f t="shared" si="34"/>
        <v>0</v>
      </c>
      <c r="P64" s="241">
        <f t="shared" si="34"/>
        <v>33716424</v>
      </c>
      <c r="Q64" s="241">
        <f t="shared" si="34"/>
        <v>0</v>
      </c>
      <c r="R64" s="241">
        <f t="shared" si="34"/>
        <v>33716424</v>
      </c>
      <c r="S64" s="364">
        <f t="shared" si="34"/>
        <v>-47064948</v>
      </c>
      <c r="T64" s="241">
        <f t="shared" si="34"/>
        <v>1001460.6774193548</v>
      </c>
      <c r="U64" s="4">
        <v>2500000</v>
      </c>
    </row>
    <row r="65" spans="2:21" ht="47.45" customHeight="1" x14ac:dyDescent="0.25">
      <c r="B65" s="435" t="s">
        <v>718</v>
      </c>
      <c r="C65" s="436"/>
      <c r="D65" s="436"/>
      <c r="E65" s="436"/>
      <c r="F65" s="437"/>
      <c r="G65" s="241">
        <f>G64+G54+G44+G36+G28+G19+G12</f>
        <v>4373114360</v>
      </c>
      <c r="H65" s="241">
        <f t="shared" ref="H65:I65" si="35">H64+H54+H44+H36+H28+H19+H12</f>
        <v>596850000</v>
      </c>
      <c r="I65" s="241">
        <f t="shared" si="35"/>
        <v>4969964360</v>
      </c>
      <c r="J65" s="241">
        <f t="shared" ref="J65" si="36">J64+J54+J44+J36+J28+J19+J12</f>
        <v>2032590002</v>
      </c>
      <c r="K65" s="241">
        <f t="shared" ref="K65" si="37">K64+K54+K44+K36+K28+K19+K12</f>
        <v>349140000</v>
      </c>
      <c r="L65" s="241">
        <f t="shared" ref="L65" si="38">L64+L54+L44+L36+L28+L19+L12</f>
        <v>1997023194</v>
      </c>
      <c r="M65" s="241">
        <f t="shared" ref="M65" si="39">M64+M54+M44+M36+M28+M19+M12</f>
        <v>749489340</v>
      </c>
      <c r="N65" s="241">
        <f t="shared" ref="N65" si="40">N64+N54+N44+N36+N28+N19+N12</f>
        <v>6026400</v>
      </c>
      <c r="O65" s="241">
        <f t="shared" ref="O65" si="41">O64+O54+O44+O36+O28+O19+O12</f>
        <v>751990340</v>
      </c>
      <c r="P65" s="241">
        <f t="shared" ref="P65" si="42">P64+P54+P44+P36+P28+P19+P12</f>
        <v>1261561744</v>
      </c>
      <c r="Q65" s="241">
        <f t="shared" ref="Q65" si="43">Q64+Q54+Q44+Q36+Q28+Q19+Q12</f>
        <v>232760000</v>
      </c>
      <c r="R65" s="241">
        <f t="shared" ref="R65" si="44">R64+R54+R44+R36+R28+R19+R12</f>
        <v>1494321744</v>
      </c>
      <c r="S65" s="364">
        <f t="shared" ref="S65" si="45">S64+S54+S44+S36+S28+S19+S12</f>
        <v>-329328474</v>
      </c>
      <c r="T65" s="241">
        <f t="shared" ref="T65" si="46">T64+T54+T44+T36+T28+T19+T12</f>
        <v>40080357.741935477</v>
      </c>
      <c r="U65" s="241">
        <f t="shared" ref="U65" si="47">U64+U54+U44+U36+U28+U19+U12</f>
        <v>1651137000</v>
      </c>
    </row>
    <row r="67" spans="2:21" x14ac:dyDescent="0.25">
      <c r="S67" s="367"/>
    </row>
    <row r="68" spans="2:21" x14ac:dyDescent="0.25">
      <c r="P68" s="159"/>
    </row>
    <row r="70" spans="2:21" x14ac:dyDescent="0.25">
      <c r="P70" s="159"/>
    </row>
    <row r="72" spans="2:21" x14ac:dyDescent="0.25">
      <c r="J72" s="61"/>
      <c r="K72" s="61" t="s">
        <v>96</v>
      </c>
      <c r="L72" s="61" t="s">
        <v>97</v>
      </c>
      <c r="M72" s="61" t="s">
        <v>225</v>
      </c>
    </row>
    <row r="73" spans="2:21" x14ac:dyDescent="0.25">
      <c r="G73" s="59" t="s">
        <v>218</v>
      </c>
      <c r="H73" s="60">
        <f>I65</f>
        <v>4969964360</v>
      </c>
      <c r="J73" s="61" t="s">
        <v>89</v>
      </c>
      <c r="K73" s="61">
        <f>G12</f>
        <v>148214448</v>
      </c>
      <c r="L73" s="61">
        <f>H12</f>
        <v>0</v>
      </c>
      <c r="M73" s="242">
        <f>(K73+L73)/H73</f>
        <v>2.9822034377727409E-2</v>
      </c>
    </row>
    <row r="74" spans="2:21" x14ac:dyDescent="0.25">
      <c r="G74" s="59" t="s">
        <v>214</v>
      </c>
      <c r="H74" s="60">
        <f>L65</f>
        <v>1997023194</v>
      </c>
      <c r="I74" s="44"/>
      <c r="J74" s="61" t="s">
        <v>90</v>
      </c>
      <c r="K74" s="61">
        <f>G19</f>
        <v>233903036</v>
      </c>
      <c r="L74" s="61">
        <f>H19</f>
        <v>561775000</v>
      </c>
      <c r="M74" s="242">
        <f>(K74+L74)/H73</f>
        <v>0.16009733236799309</v>
      </c>
    </row>
    <row r="75" spans="2:21" x14ac:dyDescent="0.25">
      <c r="G75" s="59" t="s">
        <v>216</v>
      </c>
      <c r="H75" s="60">
        <f>O65</f>
        <v>751990340</v>
      </c>
      <c r="I75" s="44"/>
      <c r="J75" s="61" t="s">
        <v>91</v>
      </c>
      <c r="K75" s="61">
        <f>G28</f>
        <v>503046768</v>
      </c>
      <c r="L75" s="61">
        <f>H28</f>
        <v>0</v>
      </c>
      <c r="M75" s="242">
        <f>(K75+L75)/H73</f>
        <v>0.10121737935360164</v>
      </c>
    </row>
    <row r="76" spans="2:21" x14ac:dyDescent="0.25">
      <c r="G76" s="59" t="s">
        <v>217</v>
      </c>
      <c r="H76" s="60">
        <f>R65</f>
        <v>1494321744</v>
      </c>
      <c r="I76" s="44"/>
      <c r="J76" s="61" t="s">
        <v>92</v>
      </c>
      <c r="K76" s="61">
        <f>G36</f>
        <v>433094936</v>
      </c>
      <c r="L76" s="61">
        <f>H36</f>
        <v>10350000</v>
      </c>
      <c r="M76" s="242">
        <f>(K76+L76)/H73</f>
        <v>8.9224973033810648E-2</v>
      </c>
    </row>
    <row r="77" spans="2:21" ht="36" customHeight="1" x14ac:dyDescent="0.25">
      <c r="G77" s="59" t="s">
        <v>213</v>
      </c>
      <c r="H77" s="60">
        <f>S65</f>
        <v>-329328474</v>
      </c>
      <c r="I77" s="44"/>
      <c r="J77" s="61" t="s">
        <v>93</v>
      </c>
      <c r="K77" s="61">
        <f>G44</f>
        <v>475878368</v>
      </c>
      <c r="L77" s="61">
        <f>H44</f>
        <v>20125000</v>
      </c>
      <c r="M77" s="242">
        <f>(K77+L77)/H73</f>
        <v>9.9800186092280141E-2</v>
      </c>
    </row>
    <row r="78" spans="2:21" x14ac:dyDescent="0.25">
      <c r="J78" s="61" t="s">
        <v>94</v>
      </c>
      <c r="K78" s="61">
        <f>G54</f>
        <v>2454795680</v>
      </c>
      <c r="L78" s="61">
        <f>H54</f>
        <v>4600000</v>
      </c>
      <c r="M78" s="242">
        <f>(K78+L78)/H73</f>
        <v>0.49485177394712748</v>
      </c>
    </row>
    <row r="79" spans="2:21" x14ac:dyDescent="0.25">
      <c r="J79" s="61" t="s">
        <v>95</v>
      </c>
      <c r="K79" s="61">
        <f>G64</f>
        <v>124181124</v>
      </c>
      <c r="L79" s="61">
        <f>H64</f>
        <v>0</v>
      </c>
      <c r="M79" s="242">
        <f>(K79+L79)/H73</f>
        <v>2.4986320827459618E-2</v>
      </c>
    </row>
    <row r="80" spans="2:21" x14ac:dyDescent="0.25">
      <c r="J80" s="61"/>
      <c r="K80" s="61"/>
      <c r="L80" s="61"/>
      <c r="M80" s="242"/>
    </row>
    <row r="88" spans="7:9" x14ac:dyDescent="0.25">
      <c r="G88" s="62" t="s">
        <v>84</v>
      </c>
      <c r="H88" s="62">
        <f>G65</f>
        <v>4373114360</v>
      </c>
      <c r="I88" s="44"/>
    </row>
    <row r="89" spans="7:9" x14ac:dyDescent="0.25">
      <c r="G89" s="62" t="s">
        <v>85</v>
      </c>
      <c r="H89" s="62">
        <f>H65</f>
        <v>596850000</v>
      </c>
      <c r="I89" s="44"/>
    </row>
    <row r="90" spans="7:9" x14ac:dyDescent="0.25">
      <c r="G90" s="62" t="s">
        <v>86</v>
      </c>
      <c r="H90" s="62">
        <f>I65</f>
        <v>4969964360</v>
      </c>
    </row>
    <row r="92" spans="7:9" x14ac:dyDescent="0.25">
      <c r="H92" s="52"/>
    </row>
  </sheetData>
  <mergeCells count="117">
    <mergeCell ref="T46:T47"/>
    <mergeCell ref="P47:R47"/>
    <mergeCell ref="P56:R56"/>
    <mergeCell ref="T56:T57"/>
    <mergeCell ref="P57:R57"/>
    <mergeCell ref="B20:T20"/>
    <mergeCell ref="C21:D21"/>
    <mergeCell ref="E21:F21"/>
    <mergeCell ref="J21:O21"/>
    <mergeCell ref="S21:S22"/>
    <mergeCell ref="J22:L22"/>
    <mergeCell ref="M22:O22"/>
    <mergeCell ref="G21:I22"/>
    <mergeCell ref="B21:B23"/>
    <mergeCell ref="C22:C23"/>
    <mergeCell ref="D22:D23"/>
    <mergeCell ref="G46:I47"/>
    <mergeCell ref="B46:B48"/>
    <mergeCell ref="C47:C48"/>
    <mergeCell ref="D47:D48"/>
    <mergeCell ref="B37:T37"/>
    <mergeCell ref="T30:T31"/>
    <mergeCell ref="P31:R31"/>
    <mergeCell ref="P30:R30"/>
    <mergeCell ref="B2:T2"/>
    <mergeCell ref="B13:T13"/>
    <mergeCell ref="C3:D3"/>
    <mergeCell ref="B6:B8"/>
    <mergeCell ref="B5:T5"/>
    <mergeCell ref="P14:R14"/>
    <mergeCell ref="T14:T15"/>
    <mergeCell ref="E15:E16"/>
    <mergeCell ref="F15:F16"/>
    <mergeCell ref="P15:R15"/>
    <mergeCell ref="C6:D6"/>
    <mergeCell ref="E6:F6"/>
    <mergeCell ref="G6:I7"/>
    <mergeCell ref="J6:O6"/>
    <mergeCell ref="S6:S7"/>
    <mergeCell ref="C7:C8"/>
    <mergeCell ref="P6:R6"/>
    <mergeCell ref="T6:T7"/>
    <mergeCell ref="P7:R7"/>
    <mergeCell ref="D7:D8"/>
    <mergeCell ref="B14:B16"/>
    <mergeCell ref="E14:F14"/>
    <mergeCell ref="J14:O14"/>
    <mergeCell ref="S14:S15"/>
    <mergeCell ref="J15:L15"/>
    <mergeCell ref="M15:O15"/>
    <mergeCell ref="G14:I15"/>
    <mergeCell ref="C15:C16"/>
    <mergeCell ref="P21:R21"/>
    <mergeCell ref="E3:F3"/>
    <mergeCell ref="J3:O3"/>
    <mergeCell ref="D15:D16"/>
    <mergeCell ref="S38:S39"/>
    <mergeCell ref="J39:L39"/>
    <mergeCell ref="M39:O39"/>
    <mergeCell ref="G38:I39"/>
    <mergeCell ref="B38:B40"/>
    <mergeCell ref="C39:C40"/>
    <mergeCell ref="D39:D40"/>
    <mergeCell ref="P38:R38"/>
    <mergeCell ref="E7:E8"/>
    <mergeCell ref="F7:F8"/>
    <mergeCell ref="J7:L7"/>
    <mergeCell ref="M7:O7"/>
    <mergeCell ref="C14:D14"/>
    <mergeCell ref="G30:I31"/>
    <mergeCell ref="J31:L31"/>
    <mergeCell ref="M31:O31"/>
    <mergeCell ref="B29:T29"/>
    <mergeCell ref="C30:D30"/>
    <mergeCell ref="E30:F30"/>
    <mergeCell ref="J30:O30"/>
    <mergeCell ref="S30:S31"/>
    <mergeCell ref="B30:B32"/>
    <mergeCell ref="C31:C32"/>
    <mergeCell ref="D31:D32"/>
    <mergeCell ref="T21:T22"/>
    <mergeCell ref="T38:T39"/>
    <mergeCell ref="P39:R39"/>
    <mergeCell ref="P22:R22"/>
    <mergeCell ref="C56:D56"/>
    <mergeCell ref="E56:F56"/>
    <mergeCell ref="J56:O56"/>
    <mergeCell ref="S56:S57"/>
    <mergeCell ref="J57:L57"/>
    <mergeCell ref="M57:O57"/>
    <mergeCell ref="B56:B58"/>
    <mergeCell ref="C57:C58"/>
    <mergeCell ref="D57:D58"/>
    <mergeCell ref="B65:F65"/>
    <mergeCell ref="E22:E23"/>
    <mergeCell ref="F22:F23"/>
    <mergeCell ref="E31:E32"/>
    <mergeCell ref="F31:F32"/>
    <mergeCell ref="E39:E40"/>
    <mergeCell ref="F39:F40"/>
    <mergeCell ref="E47:E48"/>
    <mergeCell ref="F47:F48"/>
    <mergeCell ref="E57:E58"/>
    <mergeCell ref="F57:F58"/>
    <mergeCell ref="B45:T45"/>
    <mergeCell ref="C46:D46"/>
    <mergeCell ref="E46:F46"/>
    <mergeCell ref="J46:O46"/>
    <mergeCell ref="S46:S47"/>
    <mergeCell ref="J47:L47"/>
    <mergeCell ref="M47:O47"/>
    <mergeCell ref="P46:R46"/>
    <mergeCell ref="C38:D38"/>
    <mergeCell ref="E38:F38"/>
    <mergeCell ref="J38:O38"/>
    <mergeCell ref="G56:I57"/>
    <mergeCell ref="B55:T5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23"/>
  <sheetViews>
    <sheetView topLeftCell="A3" workbookViewId="0">
      <selection activeCell="A2" sqref="A2:F21"/>
    </sheetView>
  </sheetViews>
  <sheetFormatPr defaultRowHeight="15" x14ac:dyDescent="0.25"/>
  <cols>
    <col min="1" max="1" width="40.7109375" customWidth="1"/>
    <col min="2" max="2" width="12" customWidth="1"/>
    <col min="3" max="3" width="13.42578125" customWidth="1"/>
    <col min="4" max="4" width="16.140625" customWidth="1"/>
    <col min="5" max="5" width="15.140625" customWidth="1"/>
    <col min="6" max="6" width="12.42578125" customWidth="1"/>
    <col min="7" max="7" width="27.140625" customWidth="1"/>
    <col min="8" max="8" width="11.140625" bestFit="1" customWidth="1"/>
  </cols>
  <sheetData>
    <row r="1" spans="1:8" ht="15.75" thickBot="1" x14ac:dyDescent="0.3">
      <c r="A1" s="481" t="s">
        <v>215</v>
      </c>
      <c r="B1" s="481"/>
      <c r="C1" s="481"/>
      <c r="D1" s="481"/>
      <c r="E1" s="481"/>
      <c r="F1" s="481"/>
    </row>
    <row r="2" spans="1:8" ht="24" x14ac:dyDescent="0.25">
      <c r="A2" s="489" t="s">
        <v>207</v>
      </c>
      <c r="B2" s="492" t="s">
        <v>206</v>
      </c>
      <c r="C2" s="142" t="s">
        <v>208</v>
      </c>
      <c r="D2" s="142" t="s">
        <v>212</v>
      </c>
      <c r="E2" s="142" t="s">
        <v>209</v>
      </c>
      <c r="F2" s="101" t="s">
        <v>201</v>
      </c>
    </row>
    <row r="3" spans="1:8" x14ac:dyDescent="0.25">
      <c r="A3" s="490"/>
      <c r="B3" s="493"/>
      <c r="C3" s="137" t="s">
        <v>198</v>
      </c>
      <c r="D3" s="137" t="s">
        <v>199</v>
      </c>
      <c r="E3" s="143" t="s">
        <v>210</v>
      </c>
      <c r="F3" s="102" t="s">
        <v>200</v>
      </c>
    </row>
    <row r="4" spans="1:8" ht="24.75" thickBot="1" x14ac:dyDescent="0.3">
      <c r="A4" s="491"/>
      <c r="B4" s="494"/>
      <c r="C4" s="93"/>
      <c r="D4" s="94" t="s">
        <v>98</v>
      </c>
      <c r="E4" s="144" t="s">
        <v>211</v>
      </c>
      <c r="F4" s="103"/>
    </row>
    <row r="5" spans="1:8" ht="18" customHeight="1" thickBot="1" x14ac:dyDescent="0.3">
      <c r="A5" s="495" t="s">
        <v>337</v>
      </c>
      <c r="B5" s="290" t="s">
        <v>78</v>
      </c>
      <c r="C5" s="291">
        <f>'Totali_Qellimet politike'!G12</f>
        <v>148214448</v>
      </c>
      <c r="D5" s="291">
        <f>'Totali_Qellimet politike'!J12+'Totali_Qellimet politike'!M12</f>
        <v>102084192</v>
      </c>
      <c r="E5" s="292">
        <f>'Totali_Qellimet politike'!P12</f>
        <v>36650928</v>
      </c>
      <c r="F5" s="482">
        <f>(C5+C6)-(D5+D6)-(E5+E6)</f>
        <v>9479328</v>
      </c>
      <c r="G5" s="99"/>
    </row>
    <row r="6" spans="1:8" ht="24.75" customHeight="1" thickBot="1" x14ac:dyDescent="0.3">
      <c r="A6" s="496"/>
      <c r="B6" s="293" t="s">
        <v>79</v>
      </c>
      <c r="C6" s="96">
        <f>'Totali_Qellimet politike'!H12</f>
        <v>0</v>
      </c>
      <c r="D6" s="96">
        <f>'Totali_Qellimet politike'!K12+'Totali_Qellimet politike'!N12</f>
        <v>0</v>
      </c>
      <c r="E6" s="156">
        <f>'Totali_Qellimet politike'!Q12</f>
        <v>0</v>
      </c>
      <c r="F6" s="483"/>
      <c r="G6" s="98"/>
    </row>
    <row r="7" spans="1:8" ht="15.75" thickBot="1" x14ac:dyDescent="0.3">
      <c r="A7" s="497" t="s">
        <v>344</v>
      </c>
      <c r="B7" s="294" t="s">
        <v>78</v>
      </c>
      <c r="C7" s="95">
        <f>'Totali_Qellimet politike'!G19</f>
        <v>233903036</v>
      </c>
      <c r="D7" s="95">
        <f>'Totali_Qellimet politike'!J19+'Totali_Qellimet politike'!M19</f>
        <v>202666124</v>
      </c>
      <c r="E7" s="155">
        <f>'Totali_Qellimet politike'!P19</f>
        <v>26784912</v>
      </c>
      <c r="F7" s="482">
        <f>(C7+C8)-(D7+D8)-(E7+E8)</f>
        <v>4452000</v>
      </c>
      <c r="G7" s="99"/>
      <c r="H7" s="90"/>
    </row>
    <row r="8" spans="1:8" ht="24" customHeight="1" thickBot="1" x14ac:dyDescent="0.3">
      <c r="A8" s="496"/>
      <c r="B8" s="293" t="s">
        <v>79</v>
      </c>
      <c r="C8" s="96">
        <f>'Totali_Qellimet politike'!H19</f>
        <v>561775000</v>
      </c>
      <c r="D8" s="96">
        <f>'Totali_Qellimet politike'!K19+'Totali_Qellimet politike'!N19</f>
        <v>337065000</v>
      </c>
      <c r="E8" s="156">
        <f>'Totali_Qellimet politike'!Q19</f>
        <v>224710000</v>
      </c>
      <c r="F8" s="483"/>
      <c r="G8" s="98"/>
    </row>
    <row r="9" spans="1:8" ht="15.75" thickBot="1" x14ac:dyDescent="0.3">
      <c r="A9" s="497" t="s">
        <v>402</v>
      </c>
      <c r="B9" s="294" t="s">
        <v>78</v>
      </c>
      <c r="C9" s="95">
        <f>'Totali_Qellimet politike'!G28</f>
        <v>503046768</v>
      </c>
      <c r="D9" s="95">
        <f>'Totali_Qellimet politike'!J28+'Totali_Qellimet politike'!M28</f>
        <v>364600496</v>
      </c>
      <c r="E9" s="155">
        <f>'Totali_Qellimet politike'!P28</f>
        <v>74589472</v>
      </c>
      <c r="F9" s="482">
        <f>(C9+C10)-(D9+D10)-(E9+E10)</f>
        <v>63856800</v>
      </c>
      <c r="G9" s="100"/>
    </row>
    <row r="10" spans="1:8" ht="20.25" customHeight="1" thickBot="1" x14ac:dyDescent="0.3">
      <c r="A10" s="496"/>
      <c r="B10" s="293" t="s">
        <v>79</v>
      </c>
      <c r="C10" s="96">
        <f>'Totali_Qellimet politike'!H28</f>
        <v>0</v>
      </c>
      <c r="D10" s="96">
        <f>'Totali_Qellimet politike'!K28+'Totali_Qellimet politike'!N28</f>
        <v>0</v>
      </c>
      <c r="E10" s="156">
        <f>'Totali_Qellimet politike'!Q28</f>
        <v>0</v>
      </c>
      <c r="F10" s="483"/>
    </row>
    <row r="11" spans="1:8" ht="15.75" thickBot="1" x14ac:dyDescent="0.3">
      <c r="A11" s="497" t="s">
        <v>409</v>
      </c>
      <c r="B11" s="294" t="s">
        <v>78</v>
      </c>
      <c r="C11" s="95">
        <f>'Totali_Qellimet politike'!G36</f>
        <v>433094936</v>
      </c>
      <c r="D11" s="95">
        <f>'Totali_Qellimet politike'!J36+'Totali_Qellimet politike'!M36</f>
        <v>242380726</v>
      </c>
      <c r="E11" s="155">
        <f>'Totali_Qellimet politike'!P36</f>
        <v>174386372</v>
      </c>
      <c r="F11" s="482">
        <f>(C11+C12)-(D11+D12)-(E11+E12)</f>
        <v>26677838</v>
      </c>
      <c r="G11" s="90"/>
    </row>
    <row r="12" spans="1:8" ht="19.5" customHeight="1" thickBot="1" x14ac:dyDescent="0.3">
      <c r="A12" s="496"/>
      <c r="B12" s="293" t="s">
        <v>79</v>
      </c>
      <c r="C12" s="96">
        <f>'Totali_Qellimet politike'!H36</f>
        <v>10350000</v>
      </c>
      <c r="D12" s="96">
        <f>'Totali_Qellimet politike'!K36+'Totali_Qellimet politike'!N36</f>
        <v>0</v>
      </c>
      <c r="E12" s="156">
        <f>'Totali_Qellimet politike'!Q36</f>
        <v>0</v>
      </c>
      <c r="F12" s="483"/>
    </row>
    <row r="13" spans="1:8" ht="15.75" thickBot="1" x14ac:dyDescent="0.3">
      <c r="A13" s="497" t="s">
        <v>675</v>
      </c>
      <c r="B13" s="294" t="s">
        <v>78</v>
      </c>
      <c r="C13" s="95">
        <f>'Totali_Qellimet politike'!G44</f>
        <v>475878368</v>
      </c>
      <c r="D13" s="95">
        <f>'Totali_Qellimet politike'!J44+'Totali_Qellimet politike'!M44</f>
        <v>196361044</v>
      </c>
      <c r="E13" s="155">
        <f>'Totali_Qellimet politike'!P44</f>
        <v>137996724</v>
      </c>
      <c r="F13" s="482">
        <f>(C13+C14)-(D13+D14)-(E13+E14)</f>
        <v>141520600</v>
      </c>
    </row>
    <row r="14" spans="1:8" ht="15.75" thickBot="1" x14ac:dyDescent="0.3">
      <c r="A14" s="496"/>
      <c r="B14" s="293" t="s">
        <v>79</v>
      </c>
      <c r="C14" s="96">
        <f>'Totali_Qellimet politike'!H44</f>
        <v>20125000</v>
      </c>
      <c r="D14" s="96">
        <f>'Totali_Qellimet politike'!K44+'Totali_Qellimet politike'!N44</f>
        <v>12075000</v>
      </c>
      <c r="E14" s="156">
        <f>'Totali_Qellimet politike'!Q44</f>
        <v>8050000</v>
      </c>
      <c r="F14" s="483"/>
    </row>
    <row r="15" spans="1:8" ht="15.75" thickBot="1" x14ac:dyDescent="0.3">
      <c r="A15" s="484" t="s">
        <v>674</v>
      </c>
      <c r="B15" s="294" t="s">
        <v>78</v>
      </c>
      <c r="C15" s="95">
        <f>'Totali_Qellimet politike'!G54</f>
        <v>2454795680</v>
      </c>
      <c r="D15" s="95">
        <f>'Totali_Qellimet politike'!J54+'Totali_Qellimet politike'!M54</f>
        <v>1630587008</v>
      </c>
      <c r="E15" s="155">
        <f>'Totali_Qellimet politike'!P54</f>
        <v>777436912</v>
      </c>
      <c r="F15" s="482">
        <f>(C15+C16)-(D15+D16)-(E15+E16)</f>
        <v>45345360</v>
      </c>
      <c r="G15" s="90"/>
    </row>
    <row r="16" spans="1:8" ht="15.75" thickBot="1" x14ac:dyDescent="0.3">
      <c r="A16" s="485"/>
      <c r="B16" s="293" t="s">
        <v>79</v>
      </c>
      <c r="C16" s="96">
        <f>'Totali_Qellimet politike'!H54</f>
        <v>4600000</v>
      </c>
      <c r="D16" s="96">
        <f>'Totali_Qellimet politike'!K54+'Totali_Qellimet politike'!N54</f>
        <v>6026400</v>
      </c>
      <c r="E16" s="156">
        <f>'Totali_Qellimet politike'!Q54</f>
        <v>0</v>
      </c>
      <c r="F16" s="483"/>
    </row>
    <row r="17" spans="1:6" ht="15.75" thickBot="1" x14ac:dyDescent="0.3">
      <c r="A17" s="486" t="s">
        <v>623</v>
      </c>
      <c r="B17" s="294" t="s">
        <v>78</v>
      </c>
      <c r="C17" s="95">
        <f>'Totali_Qellimet politike'!G64</f>
        <v>124181124</v>
      </c>
      <c r="D17" s="95">
        <f>'Totali_Qellimet politike'!J64+'Totali_Qellimet politike'!M64</f>
        <v>43399752</v>
      </c>
      <c r="E17" s="155">
        <f>'Totali_Qellimet politike'!P64</f>
        <v>33716424</v>
      </c>
      <c r="F17" s="482">
        <f>(C17+C18)-(D17+D18)-(E17+E18)</f>
        <v>47064948</v>
      </c>
    </row>
    <row r="18" spans="1:6" ht="30.75" customHeight="1" thickBot="1" x14ac:dyDescent="0.3">
      <c r="A18" s="487"/>
      <c r="B18" s="293" t="s">
        <v>79</v>
      </c>
      <c r="C18" s="96">
        <f>'Totali_Qellimet politike'!H64</f>
        <v>0</v>
      </c>
      <c r="D18" s="156">
        <f>'Totali_Qellimet politike'!K64+'Totali_Qellimet politike'!N64</f>
        <v>0</v>
      </c>
      <c r="E18" s="243">
        <f>'Totali_Qellimet politike'!Q64</f>
        <v>0</v>
      </c>
      <c r="F18" s="488"/>
    </row>
    <row r="19" spans="1:6" ht="15.75" thickBot="1" x14ac:dyDescent="0.3">
      <c r="A19" s="104" t="s">
        <v>99</v>
      </c>
      <c r="B19" s="295"/>
      <c r="C19" s="97">
        <f>SUM(C5:C18)</f>
        <v>4969964360</v>
      </c>
      <c r="D19" s="97">
        <f>SUM(D5:D18)</f>
        <v>3137245742</v>
      </c>
      <c r="E19" s="97">
        <f>SUM(E5:E18)</f>
        <v>1494321744</v>
      </c>
      <c r="F19" s="260">
        <f>SUM(F5:F18)</f>
        <v>338396874</v>
      </c>
    </row>
    <row r="20" spans="1:6" x14ac:dyDescent="0.25">
      <c r="A20" s="105" t="s">
        <v>100</v>
      </c>
      <c r="B20" s="498"/>
      <c r="C20" s="500">
        <f>C19/124</f>
        <v>40080357.741935484</v>
      </c>
      <c r="D20" s="500">
        <f>D19/124</f>
        <v>25300368.887096774</v>
      </c>
      <c r="E20" s="500">
        <f>E19/124</f>
        <v>12050981.806451613</v>
      </c>
      <c r="F20" s="502">
        <f>F19/124</f>
        <v>2729007.0483870967</v>
      </c>
    </row>
    <row r="21" spans="1:6" ht="15.75" thickBot="1" x14ac:dyDescent="0.3">
      <c r="A21" s="106" t="s">
        <v>101</v>
      </c>
      <c r="B21" s="499"/>
      <c r="C21" s="501"/>
      <c r="D21" s="501"/>
      <c r="E21" s="501"/>
      <c r="F21" s="503"/>
    </row>
    <row r="23" spans="1:6" x14ac:dyDescent="0.25">
      <c r="D23" s="90"/>
      <c r="E23" s="90"/>
    </row>
  </sheetData>
  <mergeCells count="22">
    <mergeCell ref="A9:A10"/>
    <mergeCell ref="B20:B21"/>
    <mergeCell ref="C20:C21"/>
    <mergeCell ref="D20:D21"/>
    <mergeCell ref="F20:F21"/>
    <mergeCell ref="E20:E21"/>
    <mergeCell ref="A1:F1"/>
    <mergeCell ref="F7:F8"/>
    <mergeCell ref="A15:A16"/>
    <mergeCell ref="F15:F16"/>
    <mergeCell ref="A17:A18"/>
    <mergeCell ref="F17:F18"/>
    <mergeCell ref="A2:A4"/>
    <mergeCell ref="B2:B4"/>
    <mergeCell ref="A5:A6"/>
    <mergeCell ref="F5:F6"/>
    <mergeCell ref="A7:A8"/>
    <mergeCell ref="F9:F10"/>
    <mergeCell ref="A11:A12"/>
    <mergeCell ref="F11:F12"/>
    <mergeCell ref="A13:A14"/>
    <mergeCell ref="F13:F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T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3</vt:i4>
      </vt:variant>
      <vt:variant>
        <vt:lpstr>Named Ranges</vt:lpstr>
      </vt:variant>
      <vt:variant>
        <vt:i4>1</vt:i4>
      </vt:variant>
    </vt:vector>
  </HeadingPairs>
  <TitlesOfParts>
    <vt:vector size="8" baseType="lpstr">
      <vt:lpstr>Kostimi i planit te veprimit</vt:lpstr>
      <vt:lpstr>Totali_Qellimet politike</vt:lpstr>
      <vt:lpstr>Nevojat kapitale</vt:lpstr>
      <vt:lpstr>Sheet1</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Ina Kokedhima</cp:lastModifiedBy>
  <cp:lastPrinted>2021-06-26T20:03:29Z</cp:lastPrinted>
  <dcterms:created xsi:type="dcterms:W3CDTF">2019-02-21T16:54:35Z</dcterms:created>
  <dcterms:modified xsi:type="dcterms:W3CDTF">2021-07-12T09:03:26Z</dcterms:modified>
</cp:coreProperties>
</file>